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7515" windowHeight="9405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113" i="2"/>
  <c r="L113"/>
  <c r="L108"/>
  <c r="L107"/>
  <c r="L106"/>
  <c r="L105"/>
  <c r="L102"/>
  <c r="L98"/>
  <c r="L96"/>
  <c r="L93"/>
  <c r="L92"/>
  <c r="L90"/>
  <c r="L88"/>
  <c r="L86"/>
  <c r="L78"/>
  <c r="L65"/>
  <c r="L63"/>
  <c r="L61"/>
  <c r="L60"/>
  <c r="L28"/>
  <c r="L6"/>
  <c r="I99"/>
  <c r="J99" s="1"/>
  <c r="H99"/>
  <c r="I104"/>
  <c r="J104" s="1"/>
  <c r="H104"/>
  <c r="E104"/>
  <c r="D104"/>
  <c r="D108"/>
  <c r="E108"/>
  <c r="B108"/>
  <c r="E107"/>
  <c r="D107"/>
  <c r="B107"/>
  <c r="E106"/>
  <c r="E105"/>
  <c r="I103"/>
  <c r="I101"/>
  <c r="J101" s="1"/>
  <c r="I100"/>
  <c r="I94"/>
  <c r="E102"/>
  <c r="E100"/>
  <c r="E101"/>
  <c r="E103"/>
  <c r="E99"/>
  <c r="H95"/>
  <c r="H101"/>
  <c r="I97"/>
  <c r="J97" s="1"/>
  <c r="I95"/>
  <c r="E98"/>
  <c r="E97"/>
  <c r="E96"/>
  <c r="E95"/>
  <c r="H91"/>
  <c r="H74"/>
  <c r="H84"/>
  <c r="H87"/>
  <c r="H77"/>
  <c r="E94"/>
  <c r="E93"/>
  <c r="E92"/>
  <c r="H83"/>
  <c r="J3"/>
  <c r="J4"/>
  <c r="J5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2"/>
  <c r="I3"/>
  <c r="I4"/>
  <c r="I5"/>
  <c r="I6"/>
  <c r="I7"/>
  <c r="J7" s="1"/>
  <c r="I8"/>
  <c r="J8" s="1"/>
  <c r="I9"/>
  <c r="J9" s="1"/>
  <c r="I10"/>
  <c r="I11"/>
  <c r="J11" s="1"/>
  <c r="I12"/>
  <c r="J12" s="1"/>
  <c r="I13"/>
  <c r="J13" s="1"/>
  <c r="I14"/>
  <c r="I15"/>
  <c r="J15" s="1"/>
  <c r="I16"/>
  <c r="J16" s="1"/>
  <c r="I17"/>
  <c r="J17" s="1"/>
  <c r="I18"/>
  <c r="I19"/>
  <c r="J19" s="1"/>
  <c r="I20"/>
  <c r="J20" s="1"/>
  <c r="I21"/>
  <c r="J21" s="1"/>
  <c r="I22"/>
  <c r="I23"/>
  <c r="J23" s="1"/>
  <c r="I24"/>
  <c r="J24" s="1"/>
  <c r="I25"/>
  <c r="J25" s="1"/>
  <c r="I26"/>
  <c r="I27"/>
  <c r="J27" s="1"/>
  <c r="I28"/>
  <c r="I29"/>
  <c r="J29" s="1"/>
  <c r="I30"/>
  <c r="I31"/>
  <c r="J31" s="1"/>
  <c r="I32"/>
  <c r="J32" s="1"/>
  <c r="I33"/>
  <c r="J33" s="1"/>
  <c r="I34"/>
  <c r="I35"/>
  <c r="J35" s="1"/>
  <c r="I36"/>
  <c r="J36" s="1"/>
  <c r="I37"/>
  <c r="J37" s="1"/>
  <c r="I38"/>
  <c r="I39"/>
  <c r="J39" s="1"/>
  <c r="I40"/>
  <c r="J40" s="1"/>
  <c r="I41"/>
  <c r="J41" s="1"/>
  <c r="I42"/>
  <c r="I43"/>
  <c r="J43" s="1"/>
  <c r="I44"/>
  <c r="J44" s="1"/>
  <c r="I45"/>
  <c r="J45" s="1"/>
  <c r="I46"/>
  <c r="I47"/>
  <c r="J47" s="1"/>
  <c r="I48"/>
  <c r="J48" s="1"/>
  <c r="I49"/>
  <c r="J49" s="1"/>
  <c r="I50"/>
  <c r="I51"/>
  <c r="J51" s="1"/>
  <c r="I52"/>
  <c r="J52" s="1"/>
  <c r="I53"/>
  <c r="J53" s="1"/>
  <c r="I54"/>
  <c r="I55"/>
  <c r="J55" s="1"/>
  <c r="I56"/>
  <c r="J56" s="1"/>
  <c r="I57"/>
  <c r="J57" s="1"/>
  <c r="I58"/>
  <c r="I59"/>
  <c r="J59" s="1"/>
  <c r="I60"/>
  <c r="I61"/>
  <c r="I62"/>
  <c r="I63"/>
  <c r="I64"/>
  <c r="J64" s="1"/>
  <c r="I65"/>
  <c r="I66"/>
  <c r="I67"/>
  <c r="J67" s="1"/>
  <c r="I68"/>
  <c r="J68" s="1"/>
  <c r="I69"/>
  <c r="I70"/>
  <c r="I71"/>
  <c r="J71" s="1"/>
  <c r="I72"/>
  <c r="J72" s="1"/>
  <c r="I73"/>
  <c r="I74"/>
  <c r="I75"/>
  <c r="J75" s="1"/>
  <c r="I76"/>
  <c r="J76" s="1"/>
  <c r="I77"/>
  <c r="I78"/>
  <c r="I79"/>
  <c r="J79" s="1"/>
  <c r="I80"/>
  <c r="J80" s="1"/>
  <c r="I81"/>
  <c r="I82"/>
  <c r="I83"/>
  <c r="J83" s="1"/>
  <c r="I84"/>
  <c r="J84" s="1"/>
  <c r="I85"/>
  <c r="I86"/>
  <c r="I87"/>
  <c r="J87" s="1"/>
  <c r="I88"/>
  <c r="I89"/>
  <c r="I90"/>
  <c r="I91"/>
  <c r="J91" s="1"/>
  <c r="I2"/>
  <c r="J2" s="1"/>
  <c r="H89"/>
  <c r="H44"/>
  <c r="H70"/>
  <c r="H81"/>
  <c r="H79"/>
  <c r="H82"/>
  <c r="H75"/>
  <c r="H55"/>
  <c r="H64"/>
  <c r="H54"/>
  <c r="H73"/>
  <c r="H68"/>
  <c r="H59"/>
  <c r="H58"/>
  <c r="H72"/>
  <c r="H62"/>
  <c r="H71"/>
  <c r="H46"/>
  <c r="H69"/>
  <c r="H15"/>
  <c r="H53"/>
  <c r="H32"/>
  <c r="H52"/>
  <c r="H51"/>
  <c r="H50"/>
  <c r="H43"/>
  <c r="H49"/>
  <c r="H48"/>
  <c r="H47"/>
  <c r="H45"/>
  <c r="H34"/>
  <c r="H26"/>
  <c r="H25"/>
  <c r="H19"/>
  <c r="H12"/>
  <c r="H11"/>
  <c r="H9"/>
  <c r="H8"/>
  <c r="F8"/>
  <c r="G5" i="1"/>
  <c r="G45" s="1"/>
  <c r="H45"/>
  <c r="H42"/>
  <c r="H41"/>
  <c r="H40"/>
  <c r="H39"/>
  <c r="H38"/>
  <c r="H37"/>
  <c r="H36"/>
  <c r="H35"/>
  <c r="H34"/>
  <c r="H26"/>
  <c r="H25"/>
  <c r="H18"/>
  <c r="H17"/>
  <c r="H13"/>
  <c r="H12"/>
  <c r="H11"/>
  <c r="H9"/>
  <c r="H6"/>
  <c r="G31"/>
  <c r="G32"/>
  <c r="G33"/>
  <c r="G30"/>
  <c r="F36"/>
  <c r="F30"/>
  <c r="F35"/>
  <c r="F34"/>
  <c r="G4"/>
  <c r="G10"/>
  <c r="G29"/>
  <c r="G16"/>
  <c r="G28"/>
  <c r="G7"/>
  <c r="G23"/>
  <c r="G21"/>
  <c r="G15"/>
  <c r="G19"/>
  <c r="G27"/>
  <c r="G8"/>
  <c r="G14"/>
  <c r="G22"/>
  <c r="G20"/>
  <c r="F20"/>
  <c r="G24"/>
  <c r="G3"/>
  <c r="G2"/>
  <c r="J89" i="2" l="1"/>
  <c r="J81"/>
  <c r="J77"/>
  <c r="J73"/>
  <c r="J69"/>
  <c r="J85"/>
  <c r="J82"/>
  <c r="J74"/>
  <c r="J70"/>
  <c r="J66"/>
  <c r="J62"/>
  <c r="J58"/>
  <c r="J54"/>
  <c r="J50"/>
  <c r="J46"/>
  <c r="J42"/>
  <c r="J38"/>
  <c r="J34"/>
  <c r="J30"/>
  <c r="J26"/>
  <c r="J22"/>
  <c r="J18"/>
  <c r="J14"/>
  <c r="J10"/>
  <c r="J94"/>
  <c r="J103"/>
  <c r="J100"/>
  <c r="J95"/>
  <c r="I45" i="1"/>
  <c r="J113" i="2" l="1"/>
</calcChain>
</file>

<file path=xl/sharedStrings.xml><?xml version="1.0" encoding="utf-8"?>
<sst xmlns="http://schemas.openxmlformats.org/spreadsheetml/2006/main" count="166" uniqueCount="137">
  <si>
    <t>손익단가</t>
    <phoneticPr fontId="1" type="noConversion"/>
  </si>
  <si>
    <t>현재가</t>
    <phoneticPr fontId="1" type="noConversion"/>
  </si>
  <si>
    <t>매도가</t>
    <phoneticPr fontId="1" type="noConversion"/>
  </si>
  <si>
    <t>매도손익</t>
    <phoneticPr fontId="1" type="noConversion"/>
  </si>
  <si>
    <t>체결비용</t>
    <phoneticPr fontId="1" type="noConversion"/>
  </si>
  <si>
    <t>한국철강</t>
    <phoneticPr fontId="1" type="noConversion"/>
  </si>
  <si>
    <t>교보증권</t>
    <phoneticPr fontId="1" type="noConversion"/>
  </si>
  <si>
    <t>KISCO홀딩스</t>
    <phoneticPr fontId="1" type="noConversion"/>
  </si>
  <si>
    <t>BNK금융지주</t>
    <phoneticPr fontId="1" type="noConversion"/>
  </si>
  <si>
    <t>HMC투자증권</t>
    <phoneticPr fontId="1" type="noConversion"/>
  </si>
  <si>
    <t>JB금융지주</t>
    <phoneticPr fontId="1" type="noConversion"/>
  </si>
  <si>
    <t>동국제강</t>
    <phoneticPr fontId="1" type="noConversion"/>
  </si>
  <si>
    <t>유진투자증권</t>
    <phoneticPr fontId="1" type="noConversion"/>
  </si>
  <si>
    <t>하이트진로홀딩스</t>
    <phoneticPr fontId="1" type="noConversion"/>
  </si>
  <si>
    <t>대신증권</t>
    <phoneticPr fontId="1" type="noConversion"/>
  </si>
  <si>
    <t>광주은행</t>
    <phoneticPr fontId="1" type="noConversion"/>
  </si>
  <si>
    <t>KTB투자증권</t>
    <phoneticPr fontId="1" type="noConversion"/>
  </si>
  <si>
    <t>넥센</t>
    <phoneticPr fontId="1" type="noConversion"/>
  </si>
  <si>
    <t>세아홀딩스</t>
    <phoneticPr fontId="1" type="noConversion"/>
  </si>
  <si>
    <t>케이프</t>
    <phoneticPr fontId="1" type="noConversion"/>
  </si>
  <si>
    <t>기업은행</t>
    <phoneticPr fontId="1" type="noConversion"/>
  </si>
  <si>
    <t>계룡건설</t>
    <phoneticPr fontId="1" type="noConversion"/>
  </si>
  <si>
    <t>세원정공</t>
    <phoneticPr fontId="1" type="noConversion"/>
  </si>
  <si>
    <t>현대차</t>
    <phoneticPr fontId="1" type="noConversion"/>
  </si>
  <si>
    <t>지역난방공사</t>
    <phoneticPr fontId="1" type="noConversion"/>
  </si>
  <si>
    <t>아세아시멘트</t>
    <phoneticPr fontId="1" type="noConversion"/>
  </si>
  <si>
    <t>한국석유</t>
    <phoneticPr fontId="1" type="noConversion"/>
  </si>
  <si>
    <t>푸른저축은행</t>
    <phoneticPr fontId="1" type="noConversion"/>
  </si>
  <si>
    <t>부국증권</t>
    <phoneticPr fontId="1" type="noConversion"/>
  </si>
  <si>
    <t>인지컨트롤스</t>
    <phoneticPr fontId="1" type="noConversion"/>
  </si>
  <si>
    <t>서연이화</t>
    <phoneticPr fontId="1" type="noConversion"/>
  </si>
  <si>
    <t>세방</t>
    <phoneticPr fontId="1" type="noConversion"/>
  </si>
  <si>
    <t>서연</t>
    <phoneticPr fontId="1" type="noConversion"/>
  </si>
  <si>
    <t>조일알미늄</t>
    <phoneticPr fontId="1" type="noConversion"/>
  </si>
  <si>
    <t>신대양제지</t>
    <phoneticPr fontId="1" type="noConversion"/>
  </si>
  <si>
    <t>예스코</t>
    <phoneticPr fontId="1" type="noConversion"/>
  </si>
  <si>
    <t>동국실업</t>
    <phoneticPr fontId="1" type="noConversion"/>
  </si>
  <si>
    <t>아세아</t>
    <phoneticPr fontId="1" type="noConversion"/>
  </si>
  <si>
    <t>선광</t>
    <phoneticPr fontId="1" type="noConversion"/>
  </si>
  <si>
    <t>지엠비코리아</t>
    <phoneticPr fontId="1" type="noConversion"/>
  </si>
  <si>
    <t>그랜드백화점</t>
    <phoneticPr fontId="1" type="noConversion"/>
  </si>
  <si>
    <t>삼보판지</t>
    <phoneticPr fontId="1" type="noConversion"/>
  </si>
  <si>
    <t>서연전자</t>
    <phoneticPr fontId="1" type="noConversion"/>
  </si>
  <si>
    <t>손익</t>
    <phoneticPr fontId="1" type="noConversion"/>
  </si>
  <si>
    <t>JB금융지주</t>
    <phoneticPr fontId="1" type="noConversion"/>
  </si>
  <si>
    <t>케이프</t>
    <phoneticPr fontId="1" type="noConversion"/>
  </si>
  <si>
    <t>하이트진로홀딩스</t>
    <phoneticPr fontId="1" type="noConversion"/>
  </si>
  <si>
    <t>유진투자증권</t>
    <phoneticPr fontId="1" type="noConversion"/>
  </si>
  <si>
    <t>현대차투자증권</t>
    <phoneticPr fontId="1" type="noConversion"/>
  </si>
  <si>
    <t>대신증권</t>
    <phoneticPr fontId="1" type="noConversion"/>
  </si>
  <si>
    <t>한국석유</t>
    <phoneticPr fontId="1" type="noConversion"/>
  </si>
  <si>
    <t>현대차</t>
    <phoneticPr fontId="1" type="noConversion"/>
  </si>
  <si>
    <t>넥센</t>
    <phoneticPr fontId="1" type="noConversion"/>
  </si>
  <si>
    <t>계룡건설</t>
    <phoneticPr fontId="1" type="noConversion"/>
  </si>
  <si>
    <t>교보증권</t>
    <phoneticPr fontId="1" type="noConversion"/>
  </si>
  <si>
    <t>한국철강</t>
    <phoneticPr fontId="1" type="noConversion"/>
  </si>
  <si>
    <t>BNK금융지주</t>
    <phoneticPr fontId="1" type="noConversion"/>
  </si>
  <si>
    <t>JB금융지주</t>
    <phoneticPr fontId="1" type="noConversion"/>
  </si>
  <si>
    <t>아세아시멘트</t>
    <phoneticPr fontId="1" type="noConversion"/>
  </si>
  <si>
    <t>광주은행</t>
    <phoneticPr fontId="1" type="noConversion"/>
  </si>
  <si>
    <t>서연전자</t>
    <phoneticPr fontId="1" type="noConversion"/>
  </si>
  <si>
    <t>제비용</t>
    <phoneticPr fontId="1" type="noConversion"/>
  </si>
  <si>
    <t>동국제강</t>
    <phoneticPr fontId="1" type="noConversion"/>
  </si>
  <si>
    <t>부국증권</t>
    <phoneticPr fontId="1" type="noConversion"/>
  </si>
  <si>
    <t>ktb투자증권</t>
    <phoneticPr fontId="1" type="noConversion"/>
  </si>
  <si>
    <t>세아홀딩스</t>
    <phoneticPr fontId="1" type="noConversion"/>
  </si>
  <si>
    <t>그랜드백화점</t>
    <phoneticPr fontId="1" type="noConversion"/>
  </si>
  <si>
    <t>삼보판지</t>
    <phoneticPr fontId="1" type="noConversion"/>
  </si>
  <si>
    <t>동국실업</t>
    <phoneticPr fontId="1" type="noConversion"/>
  </si>
  <si>
    <t>아세아</t>
    <phoneticPr fontId="1" type="noConversion"/>
  </si>
  <si>
    <t>세방</t>
    <phoneticPr fontId="1" type="noConversion"/>
  </si>
  <si>
    <t>지엠비코리아</t>
    <phoneticPr fontId="1" type="noConversion"/>
  </si>
  <si>
    <t>신대양제지</t>
    <phoneticPr fontId="1" type="noConversion"/>
  </si>
  <si>
    <t>인지콘트롤스</t>
    <phoneticPr fontId="1" type="noConversion"/>
  </si>
  <si>
    <t>서연이화</t>
    <phoneticPr fontId="1" type="noConversion"/>
  </si>
  <si>
    <t>서연</t>
    <phoneticPr fontId="1" type="noConversion"/>
  </si>
  <si>
    <t>예스코</t>
    <phoneticPr fontId="1" type="noConversion"/>
  </si>
  <si>
    <t>조일알미늄</t>
    <phoneticPr fontId="1" type="noConversion"/>
  </si>
  <si>
    <t>성도이엔지</t>
    <phoneticPr fontId="1" type="noConversion"/>
  </si>
  <si>
    <t>한국제지</t>
    <phoneticPr fontId="1" type="noConversion"/>
  </si>
  <si>
    <t>아세아제지</t>
    <phoneticPr fontId="1" type="noConversion"/>
  </si>
  <si>
    <t>제주은행</t>
    <phoneticPr fontId="1" type="noConversion"/>
  </si>
  <si>
    <t>하이스틸</t>
    <phoneticPr fontId="1" type="noConversion"/>
  </si>
  <si>
    <t>케이프</t>
    <phoneticPr fontId="1" type="noConversion"/>
  </si>
  <si>
    <t>하이트진로홀딩스</t>
    <phoneticPr fontId="1" type="noConversion"/>
  </si>
  <si>
    <t>유진투자증권</t>
    <phoneticPr fontId="1" type="noConversion"/>
  </si>
  <si>
    <t>현대차투자증권</t>
    <phoneticPr fontId="1" type="noConversion"/>
  </si>
  <si>
    <t>대신증권</t>
    <phoneticPr fontId="1" type="noConversion"/>
  </si>
  <si>
    <t>한국석유</t>
    <phoneticPr fontId="1" type="noConversion"/>
  </si>
  <si>
    <t>현대차</t>
    <phoneticPr fontId="1" type="noConversion"/>
  </si>
  <si>
    <t>계룡건설</t>
    <phoneticPr fontId="1" type="noConversion"/>
  </si>
  <si>
    <t>세원정공</t>
    <phoneticPr fontId="1" type="noConversion"/>
  </si>
  <si>
    <t>교보증권</t>
    <phoneticPr fontId="1" type="noConversion"/>
  </si>
  <si>
    <t>kisco홀딩스</t>
    <phoneticPr fontId="1" type="noConversion"/>
  </si>
  <si>
    <t>넥센</t>
    <phoneticPr fontId="1" type="noConversion"/>
  </si>
  <si>
    <t>지역난방공사</t>
    <phoneticPr fontId="1" type="noConversion"/>
  </si>
  <si>
    <t>한국철강</t>
    <phoneticPr fontId="1" type="noConversion"/>
  </si>
  <si>
    <t>ktb투자증권</t>
    <phoneticPr fontId="1" type="noConversion"/>
  </si>
  <si>
    <t>선광</t>
    <phoneticPr fontId="1" type="noConversion"/>
  </si>
  <si>
    <t>대한제분</t>
    <phoneticPr fontId="1" type="noConversion"/>
  </si>
  <si>
    <t>한일철강</t>
    <phoneticPr fontId="1" type="noConversion"/>
  </si>
  <si>
    <t>현대비엔지스틸</t>
    <phoneticPr fontId="1" type="noConversion"/>
  </si>
  <si>
    <t>황금에스티</t>
    <phoneticPr fontId="1" type="noConversion"/>
  </si>
  <si>
    <t>기아차</t>
    <phoneticPr fontId="1" type="noConversion"/>
  </si>
  <si>
    <t>서연이화</t>
    <phoneticPr fontId="1" type="noConversion"/>
  </si>
  <si>
    <t>SIMPAC Metal</t>
    <phoneticPr fontId="1" type="noConversion"/>
  </si>
  <si>
    <t>삼양통상</t>
    <phoneticPr fontId="1" type="noConversion"/>
  </si>
  <si>
    <t>화성산업</t>
    <phoneticPr fontId="1" type="noConversion"/>
  </si>
  <si>
    <t>한라</t>
    <phoneticPr fontId="1" type="noConversion"/>
  </si>
  <si>
    <t>DGB금융지주</t>
    <phoneticPr fontId="1" type="noConversion"/>
  </si>
  <si>
    <t>손익</t>
    <phoneticPr fontId="1" type="noConversion"/>
  </si>
  <si>
    <t>매입주수</t>
    <phoneticPr fontId="1" type="noConversion"/>
  </si>
  <si>
    <t>매도주수</t>
    <phoneticPr fontId="1" type="noConversion"/>
  </si>
  <si>
    <t>매수단가</t>
    <phoneticPr fontId="1" type="noConversion"/>
  </si>
  <si>
    <t>매도단가</t>
    <phoneticPr fontId="1" type="noConversion"/>
  </si>
  <si>
    <t>매도수입</t>
    <phoneticPr fontId="1" type="noConversion"/>
  </si>
  <si>
    <t>매수비용</t>
    <phoneticPr fontId="1" type="noConversion"/>
  </si>
  <si>
    <t>성우하이텍</t>
    <phoneticPr fontId="1" type="noConversion"/>
  </si>
  <si>
    <t>일지테크</t>
    <phoneticPr fontId="1" type="noConversion"/>
  </si>
  <si>
    <t>세아제강</t>
    <phoneticPr fontId="1" type="noConversion"/>
  </si>
  <si>
    <t>휴스틸</t>
    <phoneticPr fontId="1" type="noConversion"/>
  </si>
  <si>
    <t>계룡건설</t>
    <phoneticPr fontId="1" type="noConversion"/>
  </si>
  <si>
    <t>하이스틸</t>
    <phoneticPr fontId="1" type="noConversion"/>
  </si>
  <si>
    <t>화성산업</t>
    <phoneticPr fontId="1" type="noConversion"/>
  </si>
  <si>
    <t>삼목에스폼</t>
    <phoneticPr fontId="1" type="noConversion"/>
  </si>
  <si>
    <t>교보증권</t>
    <phoneticPr fontId="1" type="noConversion"/>
  </si>
  <si>
    <t>정리</t>
    <phoneticPr fontId="1" type="noConversion"/>
  </si>
  <si>
    <t>노루홀딩스</t>
    <phoneticPr fontId="1" type="noConversion"/>
  </si>
  <si>
    <t>세아제강</t>
    <phoneticPr fontId="1" type="noConversion"/>
  </si>
  <si>
    <t>기업은행</t>
    <phoneticPr fontId="1" type="noConversion"/>
  </si>
  <si>
    <t>서연탑메탈</t>
    <phoneticPr fontId="1" type="noConversion"/>
  </si>
  <si>
    <t>대림산업</t>
    <phoneticPr fontId="1" type="noConversion"/>
  </si>
  <si>
    <t>DRB동일</t>
    <phoneticPr fontId="1" type="noConversion"/>
  </si>
  <si>
    <t>일지테크</t>
    <phoneticPr fontId="1" type="noConversion"/>
  </si>
  <si>
    <t>푸른저축은행</t>
    <phoneticPr fontId="1" type="noConversion"/>
  </si>
  <si>
    <t>2/20현재가</t>
    <phoneticPr fontId="1" type="noConversion"/>
  </si>
  <si>
    <t>잔고손익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</si>
</sst>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41" fontId="0" fillId="0" borderId="0" xfId="1" applyNumberFormat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E6" sqref="E6"/>
    </sheetView>
  </sheetViews>
  <sheetFormatPr defaultRowHeight="16.5"/>
  <cols>
    <col min="1" max="1" width="15.75" customWidth="1"/>
  </cols>
  <sheetData>
    <row r="1" spans="1:8">
      <c r="B1" t="s">
        <v>0</v>
      </c>
      <c r="C1" t="s">
        <v>1</v>
      </c>
      <c r="E1" t="s">
        <v>2</v>
      </c>
      <c r="F1" t="s">
        <v>4</v>
      </c>
      <c r="G1" t="s">
        <v>3</v>
      </c>
    </row>
    <row r="2" spans="1:8">
      <c r="A2" s="1" t="s">
        <v>8</v>
      </c>
      <c r="B2">
        <v>8703</v>
      </c>
      <c r="D2">
        <v>55</v>
      </c>
      <c r="E2">
        <v>9620</v>
      </c>
      <c r="F2">
        <v>2629</v>
      </c>
      <c r="G2">
        <f>(E2-B2)*D2-F2</f>
        <v>47806</v>
      </c>
    </row>
    <row r="3" spans="1:8">
      <c r="A3" s="1" t="s">
        <v>9</v>
      </c>
      <c r="B3">
        <v>9971</v>
      </c>
      <c r="D3">
        <v>40</v>
      </c>
      <c r="E3">
        <v>10250</v>
      </c>
      <c r="F3">
        <v>2038</v>
      </c>
      <c r="G3">
        <f>(E3-B3)*D3-F3</f>
        <v>9122</v>
      </c>
    </row>
    <row r="4" spans="1:8">
      <c r="A4" s="1" t="s">
        <v>10</v>
      </c>
      <c r="B4">
        <v>5712</v>
      </c>
      <c r="D4">
        <v>80</v>
      </c>
      <c r="E4">
        <v>5750</v>
      </c>
      <c r="F4">
        <v>2287</v>
      </c>
      <c r="G4">
        <f>(E4-B4)*D4-F4</f>
        <v>753</v>
      </c>
    </row>
    <row r="5" spans="1:8">
      <c r="A5" s="1" t="s">
        <v>44</v>
      </c>
      <c r="B5">
        <v>6140</v>
      </c>
      <c r="D5">
        <v>81</v>
      </c>
      <c r="E5">
        <v>6140</v>
      </c>
      <c r="F5">
        <v>981</v>
      </c>
      <c r="G5">
        <f>(E5-B5)*D5-F5</f>
        <v>-981</v>
      </c>
    </row>
    <row r="6" spans="1:8">
      <c r="A6" s="2" t="s">
        <v>7</v>
      </c>
      <c r="B6">
        <v>60499</v>
      </c>
      <c r="C6">
        <v>64000</v>
      </c>
      <c r="D6">
        <v>8</v>
      </c>
      <c r="H6">
        <f>(C6-B6)*D6-F6</f>
        <v>28008</v>
      </c>
    </row>
    <row r="7" spans="1:8">
      <c r="A7" s="1" t="s">
        <v>21</v>
      </c>
      <c r="B7">
        <v>13493</v>
      </c>
      <c r="D7">
        <v>18</v>
      </c>
      <c r="E7">
        <v>17100</v>
      </c>
      <c r="F7">
        <v>1529</v>
      </c>
      <c r="G7">
        <f>(E7-B7)*D7-F7</f>
        <v>63397</v>
      </c>
    </row>
    <row r="8" spans="1:8">
      <c r="A8" s="1" t="s">
        <v>15</v>
      </c>
      <c r="B8">
        <v>10708</v>
      </c>
      <c r="D8">
        <v>43</v>
      </c>
      <c r="E8">
        <v>10850</v>
      </c>
      <c r="F8">
        <v>2318</v>
      </c>
      <c r="G8">
        <f>(E8-B8)*D8-F8</f>
        <v>3788</v>
      </c>
    </row>
    <row r="9" spans="1:8">
      <c r="A9" s="2" t="s">
        <v>15</v>
      </c>
      <c r="B9">
        <v>12788</v>
      </c>
      <c r="C9">
        <v>12900</v>
      </c>
      <c r="D9">
        <v>40</v>
      </c>
      <c r="H9">
        <f>(C9-B9)*D9-F9</f>
        <v>4480</v>
      </c>
    </row>
    <row r="10" spans="1:8">
      <c r="A10" s="1" t="s">
        <v>6</v>
      </c>
      <c r="B10">
        <v>8554</v>
      </c>
      <c r="D10">
        <v>50</v>
      </c>
      <c r="E10">
        <v>8950</v>
      </c>
      <c r="F10">
        <v>2224</v>
      </c>
      <c r="G10">
        <f>(E10-B10)*D10-F10</f>
        <v>17576</v>
      </c>
    </row>
    <row r="11" spans="1:8">
      <c r="A11" s="2" t="s">
        <v>6</v>
      </c>
      <c r="B11">
        <v>9828</v>
      </c>
      <c r="C11">
        <v>9830</v>
      </c>
      <c r="D11">
        <v>51</v>
      </c>
      <c r="H11">
        <f t="shared" ref="H11:H13" si="0">(C11-B11)*D11-F11</f>
        <v>102</v>
      </c>
    </row>
    <row r="12" spans="1:8">
      <c r="A12" s="2" t="s">
        <v>20</v>
      </c>
      <c r="B12">
        <v>12679</v>
      </c>
      <c r="C12">
        <v>12850</v>
      </c>
      <c r="D12">
        <v>40</v>
      </c>
      <c r="H12">
        <f t="shared" si="0"/>
        <v>6840</v>
      </c>
    </row>
    <row r="13" spans="1:8">
      <c r="A13" s="2" t="s">
        <v>17</v>
      </c>
      <c r="B13">
        <v>8032</v>
      </c>
      <c r="C13">
        <v>8250</v>
      </c>
      <c r="D13">
        <v>60</v>
      </c>
      <c r="H13">
        <f t="shared" si="0"/>
        <v>13080</v>
      </c>
    </row>
    <row r="14" spans="1:8">
      <c r="A14" s="1" t="s">
        <v>14</v>
      </c>
      <c r="B14">
        <v>11340</v>
      </c>
      <c r="D14">
        <v>42</v>
      </c>
      <c r="E14">
        <v>11400</v>
      </c>
      <c r="F14">
        <v>2380</v>
      </c>
      <c r="G14">
        <f>(E14-B14)*D14-F14</f>
        <v>140</v>
      </c>
    </row>
    <row r="15" spans="1:8">
      <c r="A15" s="1" t="s">
        <v>22</v>
      </c>
      <c r="B15">
        <v>18019</v>
      </c>
      <c r="D15">
        <v>14</v>
      </c>
      <c r="E15">
        <v>18200</v>
      </c>
      <c r="F15">
        <v>1266</v>
      </c>
      <c r="G15">
        <f>(E15-B15)*D15-F15</f>
        <v>1268</v>
      </c>
    </row>
    <row r="16" spans="1:8">
      <c r="A16" s="1" t="s">
        <v>25</v>
      </c>
      <c r="B16">
        <v>71877</v>
      </c>
      <c r="D16">
        <v>4</v>
      </c>
      <c r="E16">
        <v>74400</v>
      </c>
      <c r="F16">
        <v>1479</v>
      </c>
      <c r="G16">
        <f>(E16-B16)*D16-F16</f>
        <v>8613</v>
      </c>
    </row>
    <row r="17" spans="1:8">
      <c r="A17" s="2" t="s">
        <v>12</v>
      </c>
      <c r="B17">
        <v>2732</v>
      </c>
      <c r="C17">
        <v>3570</v>
      </c>
      <c r="D17">
        <v>362</v>
      </c>
      <c r="H17">
        <f t="shared" ref="H17:H18" si="1">(C17-B17)*D17-F17</f>
        <v>303356</v>
      </c>
    </row>
    <row r="18" spans="1:8">
      <c r="A18" s="2" t="s">
        <v>24</v>
      </c>
      <c r="B18">
        <v>66836</v>
      </c>
      <c r="C18">
        <v>70600</v>
      </c>
      <c r="D18">
        <v>4</v>
      </c>
      <c r="H18">
        <f t="shared" si="1"/>
        <v>15056</v>
      </c>
    </row>
    <row r="19" spans="1:8">
      <c r="A19" s="1" t="s">
        <v>19</v>
      </c>
      <c r="B19">
        <v>3064</v>
      </c>
      <c r="D19">
        <v>160</v>
      </c>
      <c r="E19">
        <v>2725</v>
      </c>
      <c r="F19">
        <v>2168</v>
      </c>
      <c r="G19">
        <f t="shared" ref="G19:G24" si="2">(E19-B19)*D19-F19</f>
        <v>-56408</v>
      </c>
    </row>
    <row r="20" spans="1:8">
      <c r="A20" s="1" t="s">
        <v>13</v>
      </c>
      <c r="B20">
        <v>11439</v>
      </c>
      <c r="D20">
        <v>42</v>
      </c>
      <c r="E20">
        <v>10950</v>
      </c>
      <c r="F20">
        <f>706+979+326+53+217</f>
        <v>2281</v>
      </c>
      <c r="G20">
        <f t="shared" si="2"/>
        <v>-22819</v>
      </c>
    </row>
    <row r="21" spans="1:8">
      <c r="A21" s="1" t="s">
        <v>26</v>
      </c>
      <c r="B21">
        <v>105576</v>
      </c>
      <c r="D21">
        <v>2</v>
      </c>
      <c r="E21">
        <v>106500</v>
      </c>
      <c r="F21">
        <v>1058</v>
      </c>
      <c r="G21">
        <f t="shared" si="2"/>
        <v>790</v>
      </c>
    </row>
    <row r="22" spans="1:8">
      <c r="A22" s="1" t="s">
        <v>5</v>
      </c>
      <c r="B22">
        <v>36724</v>
      </c>
      <c r="D22">
        <v>14</v>
      </c>
      <c r="E22">
        <v>38200</v>
      </c>
      <c r="F22">
        <v>2659</v>
      </c>
      <c r="G22">
        <f t="shared" si="2"/>
        <v>18005</v>
      </c>
    </row>
    <row r="23" spans="1:8">
      <c r="A23" s="1" t="s">
        <v>23</v>
      </c>
      <c r="B23">
        <v>138823</v>
      </c>
      <c r="D23">
        <v>2</v>
      </c>
      <c r="E23">
        <v>144000</v>
      </c>
      <c r="F23">
        <v>1432</v>
      </c>
      <c r="G23">
        <f t="shared" si="2"/>
        <v>8922</v>
      </c>
    </row>
    <row r="24" spans="1:8">
      <c r="A24" s="1" t="s">
        <v>11</v>
      </c>
      <c r="B24">
        <v>12083</v>
      </c>
      <c r="D24">
        <v>40</v>
      </c>
      <c r="E24">
        <v>11850</v>
      </c>
      <c r="F24">
        <v>2357</v>
      </c>
      <c r="G24">
        <f t="shared" si="2"/>
        <v>-11677</v>
      </c>
    </row>
    <row r="25" spans="1:8">
      <c r="A25" s="2" t="s">
        <v>16</v>
      </c>
      <c r="B25">
        <v>3013</v>
      </c>
      <c r="C25">
        <v>3610</v>
      </c>
      <c r="D25">
        <v>160</v>
      </c>
      <c r="H25">
        <f t="shared" ref="H25:H26" si="3">(C25-B25)*D25-F25</f>
        <v>95520</v>
      </c>
    </row>
    <row r="26" spans="1:8">
      <c r="A26" s="2" t="s">
        <v>42</v>
      </c>
      <c r="B26">
        <v>2876</v>
      </c>
      <c r="C26">
        <v>3180</v>
      </c>
      <c r="D26">
        <v>170</v>
      </c>
      <c r="H26">
        <f t="shared" si="3"/>
        <v>51680</v>
      </c>
    </row>
    <row r="27" spans="1:8">
      <c r="A27" s="1" t="s">
        <v>18</v>
      </c>
      <c r="B27">
        <v>133412</v>
      </c>
      <c r="D27">
        <v>4</v>
      </c>
      <c r="E27">
        <v>126000</v>
      </c>
      <c r="F27">
        <v>2506</v>
      </c>
      <c r="G27">
        <f>(E27-B27)*D27-F27</f>
        <v>-32154</v>
      </c>
    </row>
    <row r="28" spans="1:8">
      <c r="A28" s="1" t="s">
        <v>27</v>
      </c>
      <c r="B28">
        <v>6870</v>
      </c>
      <c r="D28">
        <v>70</v>
      </c>
      <c r="E28">
        <v>6950</v>
      </c>
      <c r="F28">
        <v>2300</v>
      </c>
      <c r="G28">
        <f>(E28-B28)*D28-F28</f>
        <v>3300</v>
      </c>
    </row>
    <row r="29" spans="1:8">
      <c r="A29" s="1" t="s">
        <v>28</v>
      </c>
      <c r="B29">
        <v>18450</v>
      </c>
      <c r="D29">
        <v>20</v>
      </c>
      <c r="E29">
        <v>18350</v>
      </c>
      <c r="F29">
        <v>1824</v>
      </c>
      <c r="G29">
        <f>(E29-B29)*D29-F29</f>
        <v>-3824</v>
      </c>
    </row>
    <row r="30" spans="1:8">
      <c r="A30" s="1" t="s">
        <v>34</v>
      </c>
      <c r="B30">
        <v>27116</v>
      </c>
      <c r="D30">
        <v>19</v>
      </c>
      <c r="E30">
        <v>29200</v>
      </c>
      <c r="F30">
        <f>2758</f>
        <v>2758</v>
      </c>
      <c r="G30">
        <f>(E30-B30)*D30-F30</f>
        <v>36838</v>
      </c>
    </row>
    <row r="31" spans="1:8">
      <c r="A31" s="1" t="s">
        <v>29</v>
      </c>
      <c r="B31">
        <v>4868</v>
      </c>
      <c r="D31">
        <v>102</v>
      </c>
      <c r="E31">
        <v>5360</v>
      </c>
      <c r="F31">
        <v>2718</v>
      </c>
      <c r="G31">
        <f t="shared" ref="G31:G33" si="4">(E31-B31)*D31-F31</f>
        <v>47466</v>
      </c>
    </row>
    <row r="32" spans="1:8">
      <c r="A32" s="1" t="s">
        <v>30</v>
      </c>
      <c r="B32">
        <v>13707</v>
      </c>
      <c r="D32">
        <v>37</v>
      </c>
      <c r="E32">
        <v>13500</v>
      </c>
      <c r="F32">
        <v>2483</v>
      </c>
      <c r="G32">
        <f t="shared" si="4"/>
        <v>-10142</v>
      </c>
    </row>
    <row r="33" spans="1:9">
      <c r="A33" s="1" t="s">
        <v>31</v>
      </c>
      <c r="B33">
        <v>15776</v>
      </c>
      <c r="D33">
        <v>32</v>
      </c>
      <c r="E33">
        <v>15600</v>
      </c>
      <c r="F33">
        <v>2480</v>
      </c>
      <c r="G33">
        <f t="shared" si="4"/>
        <v>-8112</v>
      </c>
    </row>
    <row r="34" spans="1:9">
      <c r="A34" s="2" t="s">
        <v>32</v>
      </c>
      <c r="B34">
        <v>10371</v>
      </c>
      <c r="C34">
        <v>10250</v>
      </c>
      <c r="D34">
        <v>49</v>
      </c>
      <c r="F34">
        <f>995</f>
        <v>995</v>
      </c>
      <c r="H34">
        <f t="shared" ref="H34:H42" si="5">(C34-B34)*D34-F34</f>
        <v>-6924</v>
      </c>
    </row>
    <row r="35" spans="1:9">
      <c r="A35" s="2" t="s">
        <v>33</v>
      </c>
      <c r="B35">
        <v>1545</v>
      </c>
      <c r="C35">
        <v>1545</v>
      </c>
      <c r="D35">
        <v>331</v>
      </c>
      <c r="F35">
        <f>1002</f>
        <v>1002</v>
      </c>
      <c r="H35">
        <f t="shared" si="5"/>
        <v>-1002</v>
      </c>
    </row>
    <row r="36" spans="1:9">
      <c r="A36" s="2" t="s">
        <v>35</v>
      </c>
      <c r="B36">
        <v>37658</v>
      </c>
      <c r="C36">
        <v>37250</v>
      </c>
      <c r="D36">
        <v>13</v>
      </c>
      <c r="F36">
        <f>959</f>
        <v>959</v>
      </c>
      <c r="H36">
        <f t="shared" si="5"/>
        <v>-6263</v>
      </c>
    </row>
    <row r="37" spans="1:9">
      <c r="A37" s="2" t="s">
        <v>36</v>
      </c>
      <c r="B37">
        <v>2749</v>
      </c>
      <c r="C37">
        <v>2810</v>
      </c>
      <c r="D37">
        <v>180</v>
      </c>
      <c r="H37">
        <f t="shared" si="5"/>
        <v>10980</v>
      </c>
    </row>
    <row r="38" spans="1:9">
      <c r="A38" s="2" t="s">
        <v>37</v>
      </c>
      <c r="B38">
        <v>97572</v>
      </c>
      <c r="C38">
        <v>96800</v>
      </c>
      <c r="D38">
        <v>5</v>
      </c>
      <c r="H38">
        <f t="shared" si="5"/>
        <v>-3860</v>
      </c>
    </row>
    <row r="39" spans="1:9">
      <c r="A39" s="2" t="s">
        <v>38</v>
      </c>
      <c r="B39">
        <v>19080</v>
      </c>
      <c r="C39">
        <v>18800</v>
      </c>
      <c r="D39">
        <v>27</v>
      </c>
      <c r="H39">
        <f t="shared" si="5"/>
        <v>-7560</v>
      </c>
    </row>
    <row r="40" spans="1:9">
      <c r="A40" s="2" t="s">
        <v>39</v>
      </c>
      <c r="B40">
        <v>5136</v>
      </c>
      <c r="C40">
        <v>5340</v>
      </c>
      <c r="D40">
        <v>95</v>
      </c>
      <c r="H40">
        <f t="shared" si="5"/>
        <v>19380</v>
      </c>
    </row>
    <row r="41" spans="1:9">
      <c r="A41" s="2" t="s">
        <v>40</v>
      </c>
      <c r="B41">
        <v>12800</v>
      </c>
      <c r="C41">
        <v>15100</v>
      </c>
      <c r="D41">
        <v>39</v>
      </c>
      <c r="H41">
        <f t="shared" si="5"/>
        <v>89700</v>
      </c>
    </row>
    <row r="42" spans="1:9">
      <c r="A42" s="2" t="s">
        <v>41</v>
      </c>
      <c r="B42">
        <v>6879</v>
      </c>
      <c r="C42">
        <v>7240</v>
      </c>
      <c r="D42">
        <v>73</v>
      </c>
      <c r="H42">
        <f t="shared" si="5"/>
        <v>26353</v>
      </c>
    </row>
    <row r="45" spans="1:9">
      <c r="A45" s="2" t="s">
        <v>43</v>
      </c>
      <c r="G45">
        <f>SUM(G2:G44)</f>
        <v>121667</v>
      </c>
      <c r="H45">
        <f>SUM(H2:H44)</f>
        <v>638926</v>
      </c>
      <c r="I45">
        <f>G45+H45</f>
        <v>760593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3"/>
  <sheetViews>
    <sheetView tabSelected="1" topLeftCell="A91" workbookViewId="0">
      <selection activeCell="L2" sqref="L2"/>
    </sheetView>
  </sheetViews>
  <sheetFormatPr defaultRowHeight="16.5"/>
  <cols>
    <col min="1" max="1" width="16.25" customWidth="1"/>
    <col min="5" max="5" width="10.875" bestFit="1" customWidth="1"/>
    <col min="9" max="9" width="10.875" bestFit="1" customWidth="1"/>
    <col min="10" max="10" width="11.25" customWidth="1"/>
    <col min="13" max="13" width="10.875" bestFit="1" customWidth="1"/>
  </cols>
  <sheetData>
    <row r="1" spans="1:12">
      <c r="B1" t="s">
        <v>111</v>
      </c>
      <c r="C1" t="s">
        <v>113</v>
      </c>
      <c r="D1" t="s">
        <v>61</v>
      </c>
      <c r="E1" t="s">
        <v>116</v>
      </c>
      <c r="F1" t="s">
        <v>112</v>
      </c>
      <c r="G1" t="s">
        <v>114</v>
      </c>
      <c r="H1" t="s">
        <v>61</v>
      </c>
      <c r="I1" t="s">
        <v>115</v>
      </c>
      <c r="J1" t="s">
        <v>110</v>
      </c>
      <c r="K1" t="s">
        <v>135</v>
      </c>
      <c r="L1" t="s">
        <v>136</v>
      </c>
    </row>
    <row r="2" spans="1:12">
      <c r="A2" s="3" t="s">
        <v>83</v>
      </c>
      <c r="B2">
        <v>80</v>
      </c>
      <c r="C2">
        <v>3070</v>
      </c>
      <c r="D2">
        <v>1110</v>
      </c>
      <c r="E2" s="6">
        <f>(B2*C2)+D2</f>
        <v>246710</v>
      </c>
      <c r="F2">
        <v>80</v>
      </c>
      <c r="G2">
        <v>2725</v>
      </c>
      <c r="H2">
        <v>1168</v>
      </c>
      <c r="I2" s="6">
        <f>(F2*G2)-H2</f>
        <v>216832</v>
      </c>
      <c r="J2" s="7">
        <f>I2-E2</f>
        <v>-29878</v>
      </c>
    </row>
    <row r="3" spans="1:12">
      <c r="A3" s="3" t="s">
        <v>84</v>
      </c>
      <c r="B3">
        <v>22</v>
      </c>
      <c r="C3">
        <v>11250</v>
      </c>
      <c r="D3">
        <v>1114</v>
      </c>
      <c r="E3" s="6">
        <f t="shared" ref="E3:E66" si="0">(B3*C3)+D3</f>
        <v>248614</v>
      </c>
      <c r="F3">
        <v>22</v>
      </c>
      <c r="G3">
        <v>10960</v>
      </c>
      <c r="H3">
        <v>687</v>
      </c>
      <c r="I3" s="6">
        <f t="shared" ref="I3:I66" si="1">(F3*G3)-H3</f>
        <v>240433</v>
      </c>
      <c r="J3" s="7">
        <f t="shared" ref="J3:J66" si="2">I3-E3</f>
        <v>-8181</v>
      </c>
    </row>
    <row r="4" spans="1:12">
      <c r="A4" s="3" t="s">
        <v>85</v>
      </c>
      <c r="B4">
        <v>93</v>
      </c>
      <c r="C4">
        <v>2650</v>
      </c>
      <c r="D4">
        <v>1112</v>
      </c>
      <c r="E4" s="6">
        <f t="shared" si="0"/>
        <v>247562</v>
      </c>
      <c r="F4">
        <v>93</v>
      </c>
      <c r="G4">
        <v>3515</v>
      </c>
      <c r="H4">
        <v>1908</v>
      </c>
      <c r="I4" s="6">
        <f t="shared" si="1"/>
        <v>324987</v>
      </c>
      <c r="J4" s="7">
        <f t="shared" si="2"/>
        <v>77425</v>
      </c>
    </row>
    <row r="5" spans="1:12">
      <c r="A5" s="3" t="s">
        <v>86</v>
      </c>
      <c r="B5">
        <v>26</v>
      </c>
      <c r="C5">
        <v>9870</v>
      </c>
      <c r="D5">
        <v>1129</v>
      </c>
      <c r="E5" s="6">
        <f t="shared" si="0"/>
        <v>257749</v>
      </c>
      <c r="F5">
        <v>26</v>
      </c>
      <c r="G5">
        <v>10260</v>
      </c>
      <c r="H5">
        <v>615</v>
      </c>
      <c r="I5" s="6">
        <f t="shared" si="1"/>
        <v>266145</v>
      </c>
      <c r="J5" s="7">
        <f t="shared" si="2"/>
        <v>8396</v>
      </c>
    </row>
    <row r="6" spans="1:12">
      <c r="A6" s="5" t="s">
        <v>93</v>
      </c>
      <c r="B6">
        <v>4</v>
      </c>
      <c r="C6">
        <v>59200</v>
      </c>
      <c r="D6">
        <v>1096</v>
      </c>
      <c r="E6" s="6">
        <f t="shared" si="0"/>
        <v>237896</v>
      </c>
      <c r="I6" s="6">
        <f t="shared" si="1"/>
        <v>0</v>
      </c>
      <c r="J6" s="7"/>
      <c r="K6">
        <v>64000</v>
      </c>
      <c r="L6">
        <f>E6-(B6*K6)</f>
        <v>-18104</v>
      </c>
    </row>
    <row r="7" spans="1:12">
      <c r="A7" s="3" t="s">
        <v>87</v>
      </c>
      <c r="B7">
        <v>22</v>
      </c>
      <c r="C7">
        <v>11200</v>
      </c>
      <c r="D7">
        <v>1112</v>
      </c>
      <c r="E7" s="6">
        <f t="shared" si="0"/>
        <v>247512</v>
      </c>
      <c r="F7">
        <v>22</v>
      </c>
      <c r="G7">
        <v>11400</v>
      </c>
      <c r="H7">
        <v>718</v>
      </c>
      <c r="I7" s="6">
        <f t="shared" si="1"/>
        <v>250082</v>
      </c>
      <c r="J7" s="7">
        <f t="shared" si="2"/>
        <v>2570</v>
      </c>
    </row>
    <row r="8" spans="1:12">
      <c r="A8" s="3" t="s">
        <v>88</v>
      </c>
      <c r="B8">
        <v>2</v>
      </c>
      <c r="C8">
        <v>104500</v>
      </c>
      <c r="D8">
        <v>1049</v>
      </c>
      <c r="E8" s="6">
        <f t="shared" si="0"/>
        <v>210049</v>
      </c>
      <c r="F8">
        <f>2</f>
        <v>2</v>
      </c>
      <c r="G8">
        <v>106500</v>
      </c>
      <c r="H8">
        <f>319+739</f>
        <v>1058</v>
      </c>
      <c r="I8" s="6">
        <f t="shared" si="1"/>
        <v>211942</v>
      </c>
      <c r="J8" s="7">
        <f t="shared" si="2"/>
        <v>1893</v>
      </c>
    </row>
    <row r="9" spans="1:12">
      <c r="A9" s="3" t="s">
        <v>89</v>
      </c>
      <c r="B9">
        <v>2</v>
      </c>
      <c r="C9">
        <v>137500</v>
      </c>
      <c r="D9">
        <v>1160</v>
      </c>
      <c r="E9" s="6">
        <f t="shared" si="0"/>
        <v>276160</v>
      </c>
      <c r="F9">
        <v>2</v>
      </c>
      <c r="G9">
        <v>144000</v>
      </c>
      <c r="H9">
        <f>432+1000</f>
        <v>1432</v>
      </c>
      <c r="I9" s="6">
        <f t="shared" si="1"/>
        <v>286568</v>
      </c>
      <c r="J9" s="7">
        <f t="shared" si="2"/>
        <v>10408</v>
      </c>
    </row>
    <row r="10" spans="1:12">
      <c r="A10" s="4" t="s">
        <v>94</v>
      </c>
      <c r="B10">
        <v>30</v>
      </c>
      <c r="C10">
        <v>8000</v>
      </c>
      <c r="D10">
        <v>1101</v>
      </c>
      <c r="E10" s="6">
        <f t="shared" si="0"/>
        <v>241101</v>
      </c>
      <c r="F10">
        <v>30</v>
      </c>
      <c r="G10">
        <v>8500</v>
      </c>
      <c r="H10">
        <v>765</v>
      </c>
      <c r="I10" s="6">
        <f t="shared" si="1"/>
        <v>254235</v>
      </c>
      <c r="J10" s="7">
        <f t="shared" si="2"/>
        <v>13134</v>
      </c>
    </row>
    <row r="11" spans="1:12">
      <c r="A11" s="3" t="s">
        <v>90</v>
      </c>
      <c r="B11">
        <v>18</v>
      </c>
      <c r="C11">
        <v>13350</v>
      </c>
      <c r="D11">
        <v>1102</v>
      </c>
      <c r="E11" s="6">
        <f t="shared" si="0"/>
        <v>241402</v>
      </c>
      <c r="F11">
        <v>18</v>
      </c>
      <c r="G11">
        <v>17100</v>
      </c>
      <c r="H11">
        <f>461+1068</f>
        <v>1529</v>
      </c>
      <c r="I11" s="6">
        <f t="shared" si="1"/>
        <v>306271</v>
      </c>
      <c r="J11" s="7">
        <f t="shared" si="2"/>
        <v>64869</v>
      </c>
    </row>
    <row r="12" spans="1:12">
      <c r="A12" s="3" t="s">
        <v>91</v>
      </c>
      <c r="B12">
        <v>14</v>
      </c>
      <c r="C12">
        <v>17860</v>
      </c>
      <c r="D12">
        <v>1118</v>
      </c>
      <c r="E12" s="6">
        <f t="shared" si="0"/>
        <v>251158</v>
      </c>
      <c r="F12">
        <v>14</v>
      </c>
      <c r="G12">
        <v>18200</v>
      </c>
      <c r="H12">
        <f>382+884</f>
        <v>1266</v>
      </c>
      <c r="I12" s="6">
        <f t="shared" si="1"/>
        <v>253534</v>
      </c>
      <c r="J12" s="7">
        <f t="shared" si="2"/>
        <v>2376</v>
      </c>
    </row>
    <row r="13" spans="1:12">
      <c r="A13" s="4" t="s">
        <v>129</v>
      </c>
      <c r="B13">
        <v>20</v>
      </c>
      <c r="C13">
        <v>12850</v>
      </c>
      <c r="D13">
        <v>1129</v>
      </c>
      <c r="E13" s="6">
        <f t="shared" si="0"/>
        <v>258129</v>
      </c>
      <c r="F13">
        <v>20</v>
      </c>
      <c r="G13">
        <v>16700</v>
      </c>
      <c r="H13">
        <v>2319</v>
      </c>
      <c r="I13" s="6">
        <f t="shared" si="1"/>
        <v>331681</v>
      </c>
      <c r="J13" s="7">
        <f t="shared" si="2"/>
        <v>73552</v>
      </c>
    </row>
    <row r="14" spans="1:12">
      <c r="A14" s="3" t="s">
        <v>92</v>
      </c>
      <c r="B14">
        <v>30</v>
      </c>
      <c r="C14">
        <v>8080</v>
      </c>
      <c r="D14">
        <v>1106</v>
      </c>
      <c r="E14" s="6">
        <f t="shared" si="0"/>
        <v>243506</v>
      </c>
      <c r="F14">
        <v>30</v>
      </c>
      <c r="G14">
        <v>8950</v>
      </c>
      <c r="H14">
        <v>671</v>
      </c>
      <c r="I14" s="6">
        <f t="shared" si="1"/>
        <v>267829</v>
      </c>
      <c r="J14" s="7">
        <f t="shared" si="2"/>
        <v>24323</v>
      </c>
    </row>
    <row r="15" spans="1:12">
      <c r="A15" s="4" t="s">
        <v>95</v>
      </c>
      <c r="B15">
        <v>4</v>
      </c>
      <c r="C15">
        <v>66200</v>
      </c>
      <c r="D15">
        <v>1142</v>
      </c>
      <c r="E15" s="6">
        <f t="shared" si="0"/>
        <v>265942</v>
      </c>
      <c r="F15">
        <v>4</v>
      </c>
      <c r="G15">
        <v>74300</v>
      </c>
      <c r="H15">
        <f>444+1030</f>
        <v>1474</v>
      </c>
      <c r="I15" s="6">
        <f t="shared" si="1"/>
        <v>295726</v>
      </c>
      <c r="J15" s="7">
        <f t="shared" si="2"/>
        <v>29784</v>
      </c>
    </row>
    <row r="16" spans="1:12">
      <c r="A16" s="4" t="s">
        <v>96</v>
      </c>
      <c r="B16">
        <v>7</v>
      </c>
      <c r="C16">
        <v>36000</v>
      </c>
      <c r="D16">
        <v>1121</v>
      </c>
      <c r="E16" s="6">
        <f t="shared" si="0"/>
        <v>253121</v>
      </c>
      <c r="F16">
        <v>7</v>
      </c>
      <c r="G16">
        <v>38200</v>
      </c>
      <c r="H16">
        <v>802</v>
      </c>
      <c r="I16" s="6">
        <f t="shared" si="1"/>
        <v>266598</v>
      </c>
      <c r="J16" s="7">
        <f t="shared" si="2"/>
        <v>13477</v>
      </c>
    </row>
    <row r="17" spans="1:12">
      <c r="A17" t="s">
        <v>56</v>
      </c>
      <c r="B17">
        <v>30</v>
      </c>
      <c r="C17">
        <v>8600</v>
      </c>
      <c r="D17">
        <v>1131</v>
      </c>
      <c r="E17" s="6">
        <f t="shared" si="0"/>
        <v>259131</v>
      </c>
      <c r="F17">
        <v>30</v>
      </c>
      <c r="G17">
        <v>9620</v>
      </c>
      <c r="H17">
        <v>793</v>
      </c>
      <c r="I17" s="6">
        <f t="shared" si="1"/>
        <v>287807</v>
      </c>
      <c r="J17" s="7">
        <f t="shared" si="2"/>
        <v>28676</v>
      </c>
    </row>
    <row r="18" spans="1:12">
      <c r="A18" t="s">
        <v>57</v>
      </c>
      <c r="B18">
        <v>43</v>
      </c>
      <c r="C18">
        <v>5600</v>
      </c>
      <c r="D18">
        <v>1102</v>
      </c>
      <c r="E18" s="6">
        <f t="shared" si="0"/>
        <v>241902</v>
      </c>
      <c r="F18">
        <v>43</v>
      </c>
      <c r="G18">
        <v>5750</v>
      </c>
      <c r="H18">
        <v>690</v>
      </c>
      <c r="I18" s="6">
        <f t="shared" si="1"/>
        <v>246560</v>
      </c>
      <c r="J18" s="7">
        <f t="shared" si="2"/>
        <v>4658</v>
      </c>
    </row>
    <row r="19" spans="1:12">
      <c r="A19" t="s">
        <v>58</v>
      </c>
      <c r="B19">
        <v>4</v>
      </c>
      <c r="C19">
        <v>71200</v>
      </c>
      <c r="D19">
        <v>1176</v>
      </c>
      <c r="E19" s="6">
        <f t="shared" si="0"/>
        <v>285976</v>
      </c>
      <c r="F19">
        <v>4</v>
      </c>
      <c r="G19">
        <v>74400</v>
      </c>
      <c r="H19">
        <f>446+1033</f>
        <v>1479</v>
      </c>
      <c r="I19" s="6">
        <f t="shared" si="1"/>
        <v>296121</v>
      </c>
      <c r="J19" s="7">
        <f t="shared" si="2"/>
        <v>10145</v>
      </c>
    </row>
    <row r="20" spans="1:12">
      <c r="A20" t="s">
        <v>59</v>
      </c>
      <c r="B20">
        <v>23</v>
      </c>
      <c r="C20">
        <v>10560</v>
      </c>
      <c r="D20">
        <v>1106</v>
      </c>
      <c r="E20" s="6">
        <f t="shared" si="0"/>
        <v>243986</v>
      </c>
      <c r="F20">
        <v>23</v>
      </c>
      <c r="G20">
        <v>10850</v>
      </c>
      <c r="H20">
        <v>699</v>
      </c>
      <c r="I20" s="6">
        <f t="shared" si="1"/>
        <v>248851</v>
      </c>
      <c r="J20" s="7">
        <f t="shared" si="2"/>
        <v>4865</v>
      </c>
    </row>
    <row r="21" spans="1:12">
      <c r="A21" t="s">
        <v>60</v>
      </c>
      <c r="B21">
        <v>170</v>
      </c>
      <c r="C21">
        <v>2855</v>
      </c>
      <c r="D21">
        <v>957</v>
      </c>
      <c r="E21" s="6">
        <f t="shared" si="0"/>
        <v>486307</v>
      </c>
      <c r="F21">
        <v>170</v>
      </c>
      <c r="G21">
        <v>3195</v>
      </c>
      <c r="H21">
        <v>2700</v>
      </c>
      <c r="I21" s="6">
        <f t="shared" si="1"/>
        <v>540450</v>
      </c>
      <c r="J21" s="7">
        <f t="shared" si="2"/>
        <v>54143</v>
      </c>
    </row>
    <row r="22" spans="1:12">
      <c r="A22" t="s">
        <v>45</v>
      </c>
      <c r="B22">
        <v>80</v>
      </c>
      <c r="C22">
        <v>3010</v>
      </c>
      <c r="D22">
        <v>475</v>
      </c>
      <c r="E22" s="6">
        <f t="shared" si="0"/>
        <v>241275</v>
      </c>
      <c r="F22">
        <v>80</v>
      </c>
      <c r="G22">
        <v>2725</v>
      </c>
      <c r="H22">
        <v>1000</v>
      </c>
      <c r="I22" s="6">
        <f t="shared" si="1"/>
        <v>217000</v>
      </c>
      <c r="J22" s="7">
        <f t="shared" si="2"/>
        <v>-24275</v>
      </c>
    </row>
    <row r="23" spans="1:12">
      <c r="A23" t="s">
        <v>46</v>
      </c>
      <c r="B23">
        <v>20</v>
      </c>
      <c r="C23">
        <v>11450</v>
      </c>
      <c r="D23">
        <v>451</v>
      </c>
      <c r="E23" s="6">
        <f t="shared" si="0"/>
        <v>229451</v>
      </c>
      <c r="F23">
        <v>20</v>
      </c>
      <c r="G23">
        <v>10960</v>
      </c>
      <c r="H23">
        <v>1594</v>
      </c>
      <c r="I23" s="6">
        <f t="shared" si="1"/>
        <v>217606</v>
      </c>
      <c r="J23" s="7">
        <f t="shared" si="2"/>
        <v>-11845</v>
      </c>
    </row>
    <row r="24" spans="1:12">
      <c r="A24" t="s">
        <v>47</v>
      </c>
      <c r="B24">
        <v>90</v>
      </c>
      <c r="C24">
        <v>2675</v>
      </c>
      <c r="D24">
        <v>474</v>
      </c>
      <c r="E24" s="6">
        <f t="shared" si="0"/>
        <v>241224</v>
      </c>
      <c r="F24">
        <v>90</v>
      </c>
      <c r="G24">
        <v>3515</v>
      </c>
      <c r="H24">
        <v>4418</v>
      </c>
      <c r="I24" s="6">
        <f t="shared" si="1"/>
        <v>311932</v>
      </c>
      <c r="J24" s="7">
        <f t="shared" si="2"/>
        <v>70708</v>
      </c>
    </row>
    <row r="25" spans="1:12">
      <c r="A25" t="s">
        <v>62</v>
      </c>
      <c r="B25">
        <v>40</v>
      </c>
      <c r="C25">
        <v>12000</v>
      </c>
      <c r="D25">
        <v>947</v>
      </c>
      <c r="E25" s="6">
        <f t="shared" si="0"/>
        <v>480947</v>
      </c>
      <c r="F25">
        <v>40</v>
      </c>
      <c r="G25">
        <v>11850</v>
      </c>
      <c r="H25">
        <f>711+1646</f>
        <v>2357</v>
      </c>
      <c r="I25" s="6">
        <f t="shared" si="1"/>
        <v>471643</v>
      </c>
      <c r="J25" s="7">
        <f t="shared" si="2"/>
        <v>-9304</v>
      </c>
    </row>
    <row r="26" spans="1:12">
      <c r="A26" t="s">
        <v>63</v>
      </c>
      <c r="B26">
        <v>20</v>
      </c>
      <c r="C26">
        <v>18450</v>
      </c>
      <c r="D26">
        <v>728</v>
      </c>
      <c r="E26" s="6">
        <f t="shared" si="0"/>
        <v>369728</v>
      </c>
      <c r="F26">
        <v>20</v>
      </c>
      <c r="G26">
        <v>18350</v>
      </c>
      <c r="H26">
        <f>550+1274</f>
        <v>1824</v>
      </c>
      <c r="I26" s="6">
        <f t="shared" si="1"/>
        <v>365176</v>
      </c>
      <c r="J26" s="7">
        <f t="shared" si="2"/>
        <v>-4552</v>
      </c>
    </row>
    <row r="27" spans="1:12">
      <c r="A27" t="s">
        <v>48</v>
      </c>
      <c r="B27">
        <v>14</v>
      </c>
      <c r="C27">
        <v>9920</v>
      </c>
      <c r="D27">
        <v>274</v>
      </c>
      <c r="E27" s="6">
        <f t="shared" si="0"/>
        <v>139154</v>
      </c>
      <c r="F27">
        <v>14</v>
      </c>
      <c r="G27">
        <v>10250</v>
      </c>
      <c r="H27">
        <v>1423</v>
      </c>
      <c r="I27" s="6">
        <f t="shared" si="1"/>
        <v>142077</v>
      </c>
      <c r="J27" s="7">
        <f t="shared" si="2"/>
        <v>2923</v>
      </c>
    </row>
    <row r="28" spans="1:12">
      <c r="A28" s="1" t="s">
        <v>93</v>
      </c>
      <c r="B28">
        <v>4</v>
      </c>
      <c r="C28">
        <v>60800</v>
      </c>
      <c r="D28">
        <v>479</v>
      </c>
      <c r="E28" s="6">
        <f t="shared" si="0"/>
        <v>243679</v>
      </c>
      <c r="I28" s="6">
        <f t="shared" si="1"/>
        <v>0</v>
      </c>
      <c r="J28" s="7"/>
      <c r="K28">
        <v>64000</v>
      </c>
      <c r="L28">
        <f>E28-(B28*K28)</f>
        <v>-12321</v>
      </c>
    </row>
    <row r="29" spans="1:12">
      <c r="A29" t="s">
        <v>49</v>
      </c>
      <c r="B29">
        <v>20</v>
      </c>
      <c r="C29">
        <v>11300</v>
      </c>
      <c r="D29">
        <v>445</v>
      </c>
      <c r="E29" s="6">
        <f t="shared" si="0"/>
        <v>226445</v>
      </c>
      <c r="F29">
        <v>20</v>
      </c>
      <c r="G29">
        <v>11400</v>
      </c>
      <c r="H29">
        <v>1662</v>
      </c>
      <c r="I29" s="6">
        <f t="shared" si="1"/>
        <v>226338</v>
      </c>
      <c r="J29" s="7">
        <f t="shared" si="2"/>
        <v>-107</v>
      </c>
    </row>
    <row r="30" spans="1:12">
      <c r="A30" s="3" t="s">
        <v>94</v>
      </c>
      <c r="B30">
        <v>30</v>
      </c>
      <c r="C30">
        <v>7930</v>
      </c>
      <c r="D30">
        <v>469</v>
      </c>
      <c r="E30" s="6">
        <f t="shared" si="0"/>
        <v>238369</v>
      </c>
      <c r="F30">
        <v>30</v>
      </c>
      <c r="G30">
        <v>8500</v>
      </c>
      <c r="H30">
        <v>1771</v>
      </c>
      <c r="I30" s="6">
        <f t="shared" si="1"/>
        <v>253229</v>
      </c>
      <c r="J30" s="7">
        <f t="shared" si="2"/>
        <v>14860</v>
      </c>
    </row>
    <row r="31" spans="1:12">
      <c r="A31" s="3" t="s">
        <v>129</v>
      </c>
      <c r="B31">
        <v>20</v>
      </c>
      <c r="C31">
        <v>12300</v>
      </c>
      <c r="D31">
        <v>485</v>
      </c>
      <c r="E31" s="6">
        <f t="shared" si="0"/>
        <v>246485</v>
      </c>
      <c r="F31">
        <v>20</v>
      </c>
      <c r="G31">
        <v>16700</v>
      </c>
      <c r="H31">
        <v>1002</v>
      </c>
      <c r="I31" s="6">
        <f t="shared" si="1"/>
        <v>332998</v>
      </c>
      <c r="J31" s="7">
        <f t="shared" si="2"/>
        <v>86513</v>
      </c>
    </row>
    <row r="32" spans="1:12">
      <c r="A32" s="3" t="s">
        <v>97</v>
      </c>
      <c r="B32">
        <v>160</v>
      </c>
      <c r="C32">
        <v>2990</v>
      </c>
      <c r="D32">
        <v>943</v>
      </c>
      <c r="E32" s="6">
        <f t="shared" si="0"/>
        <v>479343</v>
      </c>
      <c r="F32">
        <v>160</v>
      </c>
      <c r="G32">
        <v>3725</v>
      </c>
      <c r="H32">
        <f>893+2068</f>
        <v>2961</v>
      </c>
      <c r="I32" s="6">
        <f t="shared" si="1"/>
        <v>593039</v>
      </c>
      <c r="J32" s="7">
        <f t="shared" si="2"/>
        <v>113696</v>
      </c>
    </row>
    <row r="33" spans="1:10">
      <c r="A33" t="s">
        <v>54</v>
      </c>
      <c r="B33">
        <v>20</v>
      </c>
      <c r="C33">
        <v>9080</v>
      </c>
      <c r="D33">
        <v>358</v>
      </c>
      <c r="E33" s="6">
        <f t="shared" si="0"/>
        <v>181958</v>
      </c>
      <c r="F33">
        <v>20</v>
      </c>
      <c r="G33">
        <v>8950</v>
      </c>
      <c r="H33">
        <v>1553</v>
      </c>
      <c r="I33" s="6">
        <f t="shared" si="1"/>
        <v>177447</v>
      </c>
      <c r="J33" s="7">
        <f t="shared" si="2"/>
        <v>-4511</v>
      </c>
    </row>
    <row r="34" spans="1:10">
      <c r="A34" t="s">
        <v>65</v>
      </c>
      <c r="B34">
        <v>4</v>
      </c>
      <c r="C34">
        <v>132500</v>
      </c>
      <c r="D34">
        <v>1045</v>
      </c>
      <c r="E34" s="6">
        <f t="shared" si="0"/>
        <v>531045</v>
      </c>
      <c r="F34">
        <v>4</v>
      </c>
      <c r="G34">
        <v>126000</v>
      </c>
      <c r="H34">
        <f>756+1750</f>
        <v>2506</v>
      </c>
      <c r="I34" s="6">
        <f t="shared" si="1"/>
        <v>501494</v>
      </c>
      <c r="J34" s="7">
        <f t="shared" si="2"/>
        <v>-29551</v>
      </c>
    </row>
    <row r="35" spans="1:10">
      <c r="A35" t="s">
        <v>55</v>
      </c>
      <c r="B35">
        <v>7</v>
      </c>
      <c r="C35">
        <v>36850</v>
      </c>
      <c r="D35">
        <v>508</v>
      </c>
      <c r="E35" s="6">
        <f t="shared" si="0"/>
        <v>258458</v>
      </c>
      <c r="F35">
        <v>7</v>
      </c>
      <c r="G35">
        <v>38200</v>
      </c>
      <c r="H35">
        <v>1857</v>
      </c>
      <c r="I35" s="6">
        <f t="shared" si="1"/>
        <v>265543</v>
      </c>
      <c r="J35" s="7">
        <f t="shared" si="2"/>
        <v>7085</v>
      </c>
    </row>
    <row r="36" spans="1:10">
      <c r="A36" t="s">
        <v>56</v>
      </c>
      <c r="B36">
        <v>25</v>
      </c>
      <c r="C36">
        <v>8670</v>
      </c>
      <c r="D36">
        <v>427</v>
      </c>
      <c r="E36" s="6">
        <f t="shared" si="0"/>
        <v>217177</v>
      </c>
      <c r="F36">
        <v>25</v>
      </c>
      <c r="G36">
        <v>9620</v>
      </c>
      <c r="H36">
        <v>1836</v>
      </c>
      <c r="I36" s="6">
        <f t="shared" si="1"/>
        <v>238664</v>
      </c>
      <c r="J36" s="7">
        <f t="shared" si="2"/>
        <v>21487</v>
      </c>
    </row>
    <row r="37" spans="1:10">
      <c r="A37" t="s">
        <v>57</v>
      </c>
      <c r="B37">
        <v>37</v>
      </c>
      <c r="C37">
        <v>5740</v>
      </c>
      <c r="D37">
        <v>419</v>
      </c>
      <c r="E37" s="6">
        <f t="shared" si="0"/>
        <v>212799</v>
      </c>
      <c r="F37">
        <v>37</v>
      </c>
      <c r="G37">
        <v>5750</v>
      </c>
      <c r="H37">
        <v>1597</v>
      </c>
      <c r="I37" s="6">
        <f t="shared" si="1"/>
        <v>211153</v>
      </c>
      <c r="J37" s="7">
        <f t="shared" si="2"/>
        <v>-1646</v>
      </c>
    </row>
    <row r="38" spans="1:10">
      <c r="A38" t="s">
        <v>59</v>
      </c>
      <c r="B38">
        <v>20</v>
      </c>
      <c r="C38">
        <v>10700</v>
      </c>
      <c r="D38">
        <v>422</v>
      </c>
      <c r="E38" s="6">
        <f t="shared" si="0"/>
        <v>214422</v>
      </c>
      <c r="F38">
        <v>20</v>
      </c>
      <c r="G38">
        <v>10850</v>
      </c>
      <c r="H38">
        <v>1619</v>
      </c>
      <c r="I38" s="6">
        <f t="shared" si="1"/>
        <v>215381</v>
      </c>
      <c r="J38" s="7">
        <f t="shared" si="2"/>
        <v>959</v>
      </c>
    </row>
    <row r="39" spans="1:10">
      <c r="A39" s="3" t="s">
        <v>98</v>
      </c>
      <c r="B39">
        <v>27</v>
      </c>
      <c r="C39">
        <v>18950</v>
      </c>
      <c r="D39">
        <v>1009</v>
      </c>
      <c r="E39" s="6">
        <f t="shared" si="0"/>
        <v>512659</v>
      </c>
      <c r="F39">
        <v>27</v>
      </c>
      <c r="G39">
        <v>18350</v>
      </c>
      <c r="H39">
        <v>2463</v>
      </c>
      <c r="I39" s="6">
        <f t="shared" si="1"/>
        <v>492987</v>
      </c>
      <c r="J39" s="7">
        <f t="shared" si="2"/>
        <v>-19672</v>
      </c>
    </row>
    <row r="40" spans="1:10">
      <c r="A40" t="s">
        <v>66</v>
      </c>
      <c r="B40">
        <v>39</v>
      </c>
      <c r="C40">
        <v>12700</v>
      </c>
      <c r="D40">
        <v>977</v>
      </c>
      <c r="E40" s="6">
        <f t="shared" si="0"/>
        <v>496277</v>
      </c>
      <c r="F40">
        <v>39</v>
      </c>
      <c r="G40">
        <v>13900</v>
      </c>
      <c r="H40">
        <v>2695</v>
      </c>
      <c r="I40" s="6">
        <f t="shared" si="1"/>
        <v>539405</v>
      </c>
      <c r="J40" s="7">
        <f t="shared" si="2"/>
        <v>43128</v>
      </c>
    </row>
    <row r="41" spans="1:10">
      <c r="A41" t="s">
        <v>67</v>
      </c>
      <c r="B41">
        <v>73</v>
      </c>
      <c r="C41">
        <v>6830</v>
      </c>
      <c r="D41">
        <v>983</v>
      </c>
      <c r="E41" s="6">
        <f t="shared" si="0"/>
        <v>499573</v>
      </c>
      <c r="F41">
        <v>73</v>
      </c>
      <c r="G41">
        <v>7100</v>
      </c>
      <c r="H41">
        <v>2576</v>
      </c>
      <c r="I41" s="6">
        <f t="shared" si="1"/>
        <v>515724</v>
      </c>
      <c r="J41" s="7">
        <f t="shared" si="2"/>
        <v>16151</v>
      </c>
    </row>
    <row r="42" spans="1:10">
      <c r="A42" t="s">
        <v>47</v>
      </c>
      <c r="B42">
        <v>179</v>
      </c>
      <c r="C42">
        <v>2755</v>
      </c>
      <c r="D42">
        <v>972</v>
      </c>
      <c r="E42" s="6">
        <f t="shared" si="0"/>
        <v>494117</v>
      </c>
      <c r="F42">
        <v>179</v>
      </c>
      <c r="G42">
        <v>3515</v>
      </c>
      <c r="I42" s="6">
        <f t="shared" si="1"/>
        <v>629185</v>
      </c>
      <c r="J42" s="7">
        <f t="shared" si="2"/>
        <v>135068</v>
      </c>
    </row>
    <row r="43" spans="1:10">
      <c r="A43" t="s">
        <v>68</v>
      </c>
      <c r="B43">
        <v>180</v>
      </c>
      <c r="C43">
        <v>2730</v>
      </c>
      <c r="D43">
        <v>969</v>
      </c>
      <c r="E43" s="6">
        <f t="shared" si="0"/>
        <v>492369</v>
      </c>
      <c r="F43">
        <v>180</v>
      </c>
      <c r="G43">
        <v>2525</v>
      </c>
      <c r="H43">
        <f>681+1577</f>
        <v>2258</v>
      </c>
      <c r="I43" s="6">
        <f t="shared" si="1"/>
        <v>452242</v>
      </c>
      <c r="J43" s="7">
        <f t="shared" si="2"/>
        <v>-40127</v>
      </c>
    </row>
    <row r="44" spans="1:10">
      <c r="A44" t="s">
        <v>69</v>
      </c>
      <c r="B44">
        <v>5</v>
      </c>
      <c r="C44">
        <v>96900</v>
      </c>
      <c r="D44">
        <v>955</v>
      </c>
      <c r="E44" s="6">
        <f t="shared" si="0"/>
        <v>485455</v>
      </c>
      <c r="F44">
        <v>5</v>
      </c>
      <c r="G44">
        <v>118500</v>
      </c>
      <c r="H44">
        <f>888+2066</f>
        <v>2954</v>
      </c>
      <c r="I44" s="6">
        <f t="shared" si="1"/>
        <v>589546</v>
      </c>
      <c r="J44" s="7">
        <f t="shared" si="2"/>
        <v>104091</v>
      </c>
    </row>
    <row r="45" spans="1:10">
      <c r="A45" t="s">
        <v>70</v>
      </c>
      <c r="B45">
        <v>32</v>
      </c>
      <c r="C45">
        <v>15650</v>
      </c>
      <c r="D45">
        <v>988</v>
      </c>
      <c r="E45" s="6">
        <f t="shared" si="0"/>
        <v>501788</v>
      </c>
      <c r="F45">
        <v>32</v>
      </c>
      <c r="G45">
        <v>15600</v>
      </c>
      <c r="H45">
        <f>748+1732</f>
        <v>2480</v>
      </c>
      <c r="I45" s="6">
        <f t="shared" si="1"/>
        <v>496720</v>
      </c>
      <c r="J45" s="7">
        <f t="shared" si="2"/>
        <v>-5068</v>
      </c>
    </row>
    <row r="46" spans="1:10">
      <c r="A46" t="s">
        <v>71</v>
      </c>
      <c r="B46">
        <v>95</v>
      </c>
      <c r="C46">
        <v>5100</v>
      </c>
      <c r="D46">
        <v>955</v>
      </c>
      <c r="E46" s="6">
        <f t="shared" si="0"/>
        <v>485455</v>
      </c>
      <c r="F46">
        <v>95</v>
      </c>
      <c r="G46">
        <v>6110</v>
      </c>
      <c r="H46">
        <f>870+2015</f>
        <v>2885</v>
      </c>
      <c r="I46" s="6">
        <f t="shared" si="1"/>
        <v>577565</v>
      </c>
      <c r="J46" s="7">
        <f t="shared" si="2"/>
        <v>92110</v>
      </c>
    </row>
    <row r="47" spans="1:10">
      <c r="A47" t="s">
        <v>72</v>
      </c>
      <c r="B47">
        <v>19</v>
      </c>
      <c r="C47">
        <v>26950</v>
      </c>
      <c r="D47">
        <v>1010</v>
      </c>
      <c r="E47" s="6">
        <f t="shared" si="0"/>
        <v>513060</v>
      </c>
      <c r="F47">
        <v>19</v>
      </c>
      <c r="G47">
        <v>29200</v>
      </c>
      <c r="H47">
        <f>832+1926</f>
        <v>2758</v>
      </c>
      <c r="I47" s="6">
        <f t="shared" si="1"/>
        <v>552042</v>
      </c>
      <c r="J47" s="7">
        <f t="shared" si="2"/>
        <v>38982</v>
      </c>
    </row>
    <row r="48" spans="1:10">
      <c r="A48" t="s">
        <v>73</v>
      </c>
      <c r="B48">
        <v>102</v>
      </c>
      <c r="C48">
        <v>4830</v>
      </c>
      <c r="D48">
        <v>971</v>
      </c>
      <c r="E48" s="6">
        <f t="shared" si="0"/>
        <v>493631</v>
      </c>
      <c r="F48">
        <v>102</v>
      </c>
      <c r="G48">
        <v>5360</v>
      </c>
      <c r="H48">
        <f>820+1898</f>
        <v>2718</v>
      </c>
      <c r="I48" s="6">
        <f t="shared" si="1"/>
        <v>544002</v>
      </c>
      <c r="J48" s="7">
        <f t="shared" si="2"/>
        <v>50371</v>
      </c>
    </row>
    <row r="49" spans="1:12">
      <c r="A49" t="s">
        <v>74</v>
      </c>
      <c r="B49">
        <v>37</v>
      </c>
      <c r="C49">
        <v>13600</v>
      </c>
      <c r="D49">
        <v>992</v>
      </c>
      <c r="E49" s="6">
        <f t="shared" si="0"/>
        <v>504192</v>
      </c>
      <c r="F49">
        <v>37</v>
      </c>
      <c r="G49">
        <v>13500</v>
      </c>
      <c r="H49">
        <f>749+1734</f>
        <v>2483</v>
      </c>
      <c r="I49" s="6">
        <f t="shared" si="1"/>
        <v>497017</v>
      </c>
      <c r="J49" s="7">
        <f t="shared" si="2"/>
        <v>-7175</v>
      </c>
    </row>
    <row r="50" spans="1:12">
      <c r="A50" t="s">
        <v>75</v>
      </c>
      <c r="B50">
        <v>49</v>
      </c>
      <c r="C50">
        <v>10300</v>
      </c>
      <c r="D50">
        <v>995</v>
      </c>
      <c r="E50" s="6">
        <f t="shared" si="0"/>
        <v>505695</v>
      </c>
      <c r="F50">
        <v>49</v>
      </c>
      <c r="G50">
        <v>10500</v>
      </c>
      <c r="H50">
        <f>771+1786</f>
        <v>2557</v>
      </c>
      <c r="I50" s="6">
        <f t="shared" si="1"/>
        <v>511943</v>
      </c>
      <c r="J50" s="7">
        <f t="shared" si="2"/>
        <v>6248</v>
      </c>
    </row>
    <row r="51" spans="1:12">
      <c r="A51" t="s">
        <v>76</v>
      </c>
      <c r="B51">
        <v>13</v>
      </c>
      <c r="C51">
        <v>37400</v>
      </c>
      <c r="D51">
        <v>969</v>
      </c>
      <c r="E51" s="6">
        <f t="shared" si="0"/>
        <v>487169</v>
      </c>
      <c r="F51">
        <v>13</v>
      </c>
      <c r="G51">
        <v>39100</v>
      </c>
      <c r="H51">
        <f>762+1764</f>
        <v>2526</v>
      </c>
      <c r="I51" s="6">
        <f t="shared" si="1"/>
        <v>505774</v>
      </c>
      <c r="J51" s="7">
        <f t="shared" si="2"/>
        <v>18605</v>
      </c>
    </row>
    <row r="52" spans="1:12">
      <c r="A52" t="s">
        <v>77</v>
      </c>
      <c r="B52">
        <v>331</v>
      </c>
      <c r="C52">
        <v>1535</v>
      </c>
      <c r="D52">
        <v>1002</v>
      </c>
      <c r="E52" s="6">
        <f t="shared" si="0"/>
        <v>509087</v>
      </c>
      <c r="F52">
        <v>331</v>
      </c>
      <c r="G52">
        <v>1545</v>
      </c>
      <c r="H52">
        <f>767+1775</f>
        <v>2542</v>
      </c>
      <c r="I52" s="6">
        <f t="shared" si="1"/>
        <v>508853</v>
      </c>
      <c r="J52" s="7">
        <f t="shared" si="2"/>
        <v>-234</v>
      </c>
    </row>
    <row r="53" spans="1:12">
      <c r="A53" t="s">
        <v>54</v>
      </c>
      <c r="B53">
        <v>51</v>
      </c>
      <c r="C53">
        <v>6760</v>
      </c>
      <c r="D53">
        <v>982</v>
      </c>
      <c r="E53" s="6">
        <f t="shared" si="0"/>
        <v>345742</v>
      </c>
      <c r="F53">
        <v>51</v>
      </c>
      <c r="G53">
        <v>11150</v>
      </c>
      <c r="H53">
        <f>852+1973</f>
        <v>2825</v>
      </c>
      <c r="I53" s="6">
        <f t="shared" si="1"/>
        <v>565825</v>
      </c>
      <c r="J53" s="7">
        <f t="shared" si="2"/>
        <v>220083</v>
      </c>
    </row>
    <row r="54" spans="1:12">
      <c r="A54" t="s">
        <v>57</v>
      </c>
      <c r="B54">
        <v>81</v>
      </c>
      <c r="C54">
        <v>6140</v>
      </c>
      <c r="D54">
        <v>981</v>
      </c>
      <c r="E54" s="6">
        <f t="shared" si="0"/>
        <v>498321</v>
      </c>
      <c r="F54">
        <v>81</v>
      </c>
      <c r="G54">
        <v>6060</v>
      </c>
      <c r="H54">
        <f>736+1704</f>
        <v>2440</v>
      </c>
      <c r="I54" s="6">
        <f t="shared" si="1"/>
        <v>488420</v>
      </c>
      <c r="J54" s="7">
        <f t="shared" si="2"/>
        <v>-9901</v>
      </c>
    </row>
    <row r="55" spans="1:12">
      <c r="A55" t="s">
        <v>59</v>
      </c>
      <c r="B55">
        <v>40</v>
      </c>
      <c r="C55">
        <v>12700</v>
      </c>
      <c r="D55">
        <v>1002</v>
      </c>
      <c r="E55" s="6">
        <f t="shared" si="0"/>
        <v>509002</v>
      </c>
      <c r="F55">
        <v>40</v>
      </c>
      <c r="G55">
        <v>12450</v>
      </c>
      <c r="H55">
        <f>747+1729</f>
        <v>2476</v>
      </c>
      <c r="I55" s="6">
        <f t="shared" si="1"/>
        <v>495524</v>
      </c>
      <c r="J55" s="7">
        <f t="shared" si="2"/>
        <v>-13478</v>
      </c>
    </row>
    <row r="56" spans="1:12">
      <c r="A56" t="s">
        <v>78</v>
      </c>
      <c r="B56">
        <v>120</v>
      </c>
      <c r="C56">
        <v>6280</v>
      </c>
      <c r="D56">
        <v>1486</v>
      </c>
      <c r="E56" s="6">
        <f t="shared" si="0"/>
        <v>755086</v>
      </c>
      <c r="F56">
        <v>120</v>
      </c>
      <c r="G56">
        <v>6930</v>
      </c>
      <c r="H56">
        <v>4129</v>
      </c>
      <c r="I56" s="6">
        <f t="shared" si="1"/>
        <v>827471</v>
      </c>
      <c r="J56" s="7">
        <f t="shared" si="2"/>
        <v>72385</v>
      </c>
    </row>
    <row r="57" spans="1:12">
      <c r="A57" t="s">
        <v>45</v>
      </c>
      <c r="B57">
        <v>200</v>
      </c>
      <c r="C57">
        <v>2820</v>
      </c>
      <c r="D57">
        <v>1112</v>
      </c>
      <c r="E57" s="6">
        <f t="shared" si="0"/>
        <v>565112</v>
      </c>
      <c r="F57">
        <v>200</v>
      </c>
      <c r="G57">
        <v>2985</v>
      </c>
      <c r="H57">
        <v>2968</v>
      </c>
      <c r="I57" s="6">
        <f t="shared" si="1"/>
        <v>594032</v>
      </c>
      <c r="J57" s="7">
        <f t="shared" si="2"/>
        <v>28920</v>
      </c>
    </row>
    <row r="58" spans="1:12">
      <c r="A58" t="s">
        <v>79</v>
      </c>
      <c r="B58">
        <v>17</v>
      </c>
      <c r="C58">
        <v>30300</v>
      </c>
      <c r="D58">
        <v>1016</v>
      </c>
      <c r="E58" s="6">
        <f t="shared" si="0"/>
        <v>516116</v>
      </c>
      <c r="F58">
        <v>17</v>
      </c>
      <c r="G58">
        <v>28000</v>
      </c>
      <c r="H58">
        <f>714+1654</f>
        <v>2368</v>
      </c>
      <c r="I58" s="6">
        <f t="shared" si="1"/>
        <v>473632</v>
      </c>
      <c r="J58" s="7">
        <f t="shared" si="2"/>
        <v>-42484</v>
      </c>
    </row>
    <row r="59" spans="1:12">
      <c r="A59" t="s">
        <v>80</v>
      </c>
      <c r="B59">
        <v>30</v>
      </c>
      <c r="C59">
        <v>20000</v>
      </c>
      <c r="D59">
        <v>1183</v>
      </c>
      <c r="E59" s="6">
        <f t="shared" si="0"/>
        <v>601183</v>
      </c>
      <c r="F59">
        <v>30</v>
      </c>
      <c r="G59">
        <v>19350</v>
      </c>
      <c r="H59">
        <f>870+2015</f>
        <v>2885</v>
      </c>
      <c r="I59" s="6">
        <f t="shared" si="1"/>
        <v>577615</v>
      </c>
      <c r="J59" s="7">
        <f t="shared" si="2"/>
        <v>-23568</v>
      </c>
    </row>
    <row r="60" spans="1:12">
      <c r="A60" t="s">
        <v>50</v>
      </c>
      <c r="B60">
        <v>4</v>
      </c>
      <c r="C60">
        <v>114500</v>
      </c>
      <c r="D60">
        <v>903</v>
      </c>
      <c r="E60" s="6">
        <f t="shared" si="0"/>
        <v>458903</v>
      </c>
      <c r="I60" s="6">
        <f t="shared" si="1"/>
        <v>0</v>
      </c>
      <c r="J60" s="7"/>
      <c r="K60">
        <v>101000</v>
      </c>
      <c r="L60">
        <f t="shared" ref="L60:L61" si="3">E60-(B60*K60)</f>
        <v>54903</v>
      </c>
    </row>
    <row r="61" spans="1:12">
      <c r="A61" t="s">
        <v>81</v>
      </c>
      <c r="B61">
        <v>90</v>
      </c>
      <c r="C61">
        <v>7770</v>
      </c>
      <c r="D61">
        <v>1379</v>
      </c>
      <c r="E61" s="6">
        <f t="shared" si="0"/>
        <v>700679</v>
      </c>
      <c r="I61" s="6">
        <f t="shared" si="1"/>
        <v>0</v>
      </c>
      <c r="J61" s="7"/>
      <c r="K61">
        <v>6880</v>
      </c>
      <c r="L61">
        <f t="shared" si="3"/>
        <v>81479</v>
      </c>
    </row>
    <row r="62" spans="1:12">
      <c r="A62" t="s">
        <v>82</v>
      </c>
      <c r="B62">
        <v>30</v>
      </c>
      <c r="C62">
        <v>26300</v>
      </c>
      <c r="D62">
        <v>1556</v>
      </c>
      <c r="E62" s="6">
        <f t="shared" si="0"/>
        <v>790556</v>
      </c>
      <c r="F62">
        <v>30</v>
      </c>
      <c r="G62">
        <v>23600</v>
      </c>
      <c r="H62">
        <f>1060+2456</f>
        <v>3516</v>
      </c>
      <c r="I62" s="6">
        <f t="shared" si="1"/>
        <v>704484</v>
      </c>
      <c r="J62" s="7">
        <f t="shared" si="2"/>
        <v>-86072</v>
      </c>
    </row>
    <row r="63" spans="1:12">
      <c r="A63" t="s">
        <v>56</v>
      </c>
      <c r="B63">
        <v>75</v>
      </c>
      <c r="C63">
        <v>10050</v>
      </c>
      <c r="D63">
        <v>1487</v>
      </c>
      <c r="E63" s="6">
        <f t="shared" si="0"/>
        <v>755237</v>
      </c>
      <c r="I63" s="6">
        <f t="shared" si="1"/>
        <v>0</v>
      </c>
      <c r="J63" s="7"/>
      <c r="K63">
        <v>10650</v>
      </c>
      <c r="L63">
        <f>E63-(B63*K63)</f>
        <v>-43513</v>
      </c>
    </row>
    <row r="64" spans="1:12">
      <c r="A64" t="s">
        <v>58</v>
      </c>
      <c r="B64">
        <v>8</v>
      </c>
      <c r="C64">
        <v>86600</v>
      </c>
      <c r="D64">
        <v>1366</v>
      </c>
      <c r="E64" s="6">
        <f t="shared" si="0"/>
        <v>694166</v>
      </c>
      <c r="F64">
        <v>8</v>
      </c>
      <c r="G64">
        <v>84500</v>
      </c>
      <c r="H64">
        <f>1014+2347</f>
        <v>3361</v>
      </c>
      <c r="I64" s="6">
        <f t="shared" si="1"/>
        <v>672639</v>
      </c>
      <c r="J64" s="7">
        <f t="shared" si="2"/>
        <v>-21527</v>
      </c>
    </row>
    <row r="65" spans="1:12">
      <c r="A65" t="s">
        <v>99</v>
      </c>
      <c r="B65">
        <v>6</v>
      </c>
      <c r="C65">
        <v>184000</v>
      </c>
      <c r="D65">
        <v>2178</v>
      </c>
      <c r="E65" s="6">
        <f t="shared" si="0"/>
        <v>1106178</v>
      </c>
      <c r="I65" s="6">
        <f t="shared" si="1"/>
        <v>0</v>
      </c>
      <c r="J65" s="7"/>
      <c r="K65">
        <v>173500</v>
      </c>
      <c r="L65">
        <f>E65-(B65*K65)</f>
        <v>65178</v>
      </c>
    </row>
    <row r="66" spans="1:12">
      <c r="A66" t="s">
        <v>100</v>
      </c>
      <c r="B66">
        <v>10</v>
      </c>
      <c r="C66">
        <v>28750</v>
      </c>
      <c r="E66" s="6">
        <f t="shared" si="0"/>
        <v>287500</v>
      </c>
      <c r="F66">
        <v>10</v>
      </c>
      <c r="G66">
        <v>27500</v>
      </c>
      <c r="H66">
        <v>1402</v>
      </c>
      <c r="I66" s="6">
        <f t="shared" si="1"/>
        <v>273598</v>
      </c>
      <c r="J66" s="7">
        <f t="shared" si="2"/>
        <v>-13902</v>
      </c>
    </row>
    <row r="67" spans="1:12">
      <c r="A67" t="s">
        <v>100</v>
      </c>
      <c r="B67">
        <v>24</v>
      </c>
      <c r="C67">
        <v>28850</v>
      </c>
      <c r="D67">
        <v>1933</v>
      </c>
      <c r="E67" s="6">
        <f t="shared" ref="E67:E108" si="4">(B67*C67)+D67</f>
        <v>694333</v>
      </c>
      <c r="F67">
        <v>24</v>
      </c>
      <c r="G67">
        <v>27500</v>
      </c>
      <c r="H67">
        <v>3246</v>
      </c>
      <c r="I67" s="6">
        <f t="shared" ref="I67:I91" si="5">(F67*G67)-H67</f>
        <v>656754</v>
      </c>
      <c r="J67" s="7">
        <f t="shared" ref="J67:J97" si="6">I67-E67</f>
        <v>-37579</v>
      </c>
    </row>
    <row r="68" spans="1:12">
      <c r="A68" t="s">
        <v>70</v>
      </c>
      <c r="B68">
        <v>64</v>
      </c>
      <c r="C68">
        <v>15200</v>
      </c>
      <c r="D68">
        <v>1919</v>
      </c>
      <c r="E68" s="6">
        <f t="shared" si="4"/>
        <v>974719</v>
      </c>
      <c r="F68">
        <v>64</v>
      </c>
      <c r="G68">
        <v>14600</v>
      </c>
      <c r="H68">
        <f>1401+3244</f>
        <v>4645</v>
      </c>
      <c r="I68" s="6">
        <f t="shared" si="5"/>
        <v>929755</v>
      </c>
      <c r="J68" s="7">
        <f t="shared" si="6"/>
        <v>-44964</v>
      </c>
    </row>
    <row r="69" spans="1:12">
      <c r="A69" t="s">
        <v>101</v>
      </c>
      <c r="B69">
        <v>72</v>
      </c>
      <c r="C69">
        <v>13500</v>
      </c>
      <c r="D69">
        <v>1917</v>
      </c>
      <c r="E69" s="6">
        <f t="shared" si="4"/>
        <v>973917</v>
      </c>
      <c r="F69">
        <v>72</v>
      </c>
      <c r="G69">
        <v>13100</v>
      </c>
      <c r="H69">
        <f>1414+3274</f>
        <v>4688</v>
      </c>
      <c r="I69" s="6">
        <f t="shared" si="5"/>
        <v>938512</v>
      </c>
      <c r="J69" s="7">
        <f t="shared" si="6"/>
        <v>-35405</v>
      </c>
    </row>
    <row r="70" spans="1:12">
      <c r="A70" t="s">
        <v>72</v>
      </c>
      <c r="B70">
        <v>30</v>
      </c>
      <c r="C70">
        <v>29650</v>
      </c>
      <c r="D70">
        <v>1754</v>
      </c>
      <c r="E70" s="6">
        <f t="shared" si="4"/>
        <v>891254</v>
      </c>
      <c r="F70">
        <v>30</v>
      </c>
      <c r="G70">
        <v>30200</v>
      </c>
      <c r="H70">
        <f>1359+3146</f>
        <v>4505</v>
      </c>
      <c r="I70" s="6">
        <f t="shared" si="5"/>
        <v>901495</v>
      </c>
      <c r="J70" s="7">
        <f t="shared" si="6"/>
        <v>10241</v>
      </c>
    </row>
    <row r="71" spans="1:12">
      <c r="A71" t="s">
        <v>102</v>
      </c>
      <c r="B71">
        <v>108</v>
      </c>
      <c r="C71">
        <v>8900</v>
      </c>
      <c r="D71">
        <v>1896</v>
      </c>
      <c r="E71" s="6">
        <f t="shared" si="4"/>
        <v>963096</v>
      </c>
      <c r="F71">
        <v>108</v>
      </c>
      <c r="G71">
        <v>9500</v>
      </c>
      <c r="H71">
        <f>1538+3562</f>
        <v>5100</v>
      </c>
      <c r="I71" s="6">
        <f t="shared" si="5"/>
        <v>1020900</v>
      </c>
      <c r="J71" s="7">
        <f t="shared" si="6"/>
        <v>57804</v>
      </c>
    </row>
    <row r="72" spans="1:12">
      <c r="A72" t="s">
        <v>103</v>
      </c>
      <c r="B72">
        <v>26</v>
      </c>
      <c r="C72">
        <v>36550</v>
      </c>
      <c r="D72">
        <v>1874</v>
      </c>
      <c r="E72" s="6">
        <f t="shared" si="4"/>
        <v>952174</v>
      </c>
      <c r="F72">
        <v>26</v>
      </c>
      <c r="G72">
        <v>34800</v>
      </c>
      <c r="H72">
        <f>1357+3142</f>
        <v>4499</v>
      </c>
      <c r="I72" s="6">
        <f t="shared" si="5"/>
        <v>900301</v>
      </c>
      <c r="J72" s="7">
        <f t="shared" si="6"/>
        <v>-51873</v>
      </c>
    </row>
    <row r="73" spans="1:12">
      <c r="A73" t="s">
        <v>51</v>
      </c>
      <c r="B73">
        <v>6</v>
      </c>
      <c r="C73">
        <v>145500</v>
      </c>
      <c r="D73">
        <v>1722</v>
      </c>
      <c r="E73" s="6">
        <f t="shared" si="4"/>
        <v>874722</v>
      </c>
      <c r="F73">
        <v>6</v>
      </c>
      <c r="G73">
        <v>140000</v>
      </c>
      <c r="H73">
        <f>1260+2917</f>
        <v>4177</v>
      </c>
      <c r="I73" s="6">
        <f t="shared" si="5"/>
        <v>835823</v>
      </c>
      <c r="J73" s="7">
        <f t="shared" si="6"/>
        <v>-38899</v>
      </c>
    </row>
    <row r="74" spans="1:12">
      <c r="A74" t="s">
        <v>54</v>
      </c>
      <c r="B74">
        <v>100</v>
      </c>
      <c r="C74">
        <v>10800</v>
      </c>
      <c r="D74">
        <v>2130</v>
      </c>
      <c r="E74" s="6">
        <f t="shared" si="4"/>
        <v>1082130</v>
      </c>
      <c r="F74">
        <v>100</v>
      </c>
      <c r="G74">
        <v>9760</v>
      </c>
      <c r="H74">
        <f>1463+3388</f>
        <v>4851</v>
      </c>
      <c r="I74" s="6">
        <f t="shared" si="5"/>
        <v>971149</v>
      </c>
      <c r="J74" s="7">
        <f t="shared" si="6"/>
        <v>-110981</v>
      </c>
    </row>
    <row r="75" spans="1:12">
      <c r="A75" t="s">
        <v>104</v>
      </c>
      <c r="B75">
        <v>70</v>
      </c>
      <c r="C75">
        <v>13600</v>
      </c>
      <c r="D75">
        <v>1878</v>
      </c>
      <c r="E75" s="6">
        <f t="shared" si="4"/>
        <v>953878</v>
      </c>
      <c r="F75">
        <v>70</v>
      </c>
      <c r="G75">
        <v>10600</v>
      </c>
      <c r="H75">
        <f>1112+2575</f>
        <v>3687</v>
      </c>
      <c r="I75" s="6">
        <f t="shared" si="5"/>
        <v>738313</v>
      </c>
      <c r="J75" s="7">
        <f t="shared" si="6"/>
        <v>-215565</v>
      </c>
    </row>
    <row r="76" spans="1:12">
      <c r="A76" t="s">
        <v>105</v>
      </c>
      <c r="B76">
        <v>110</v>
      </c>
      <c r="C76">
        <v>6490</v>
      </c>
      <c r="D76">
        <v>1408</v>
      </c>
      <c r="E76" s="6">
        <f t="shared" si="4"/>
        <v>715308</v>
      </c>
      <c r="F76">
        <v>110</v>
      </c>
      <c r="G76">
        <v>5860</v>
      </c>
      <c r="H76">
        <v>3203</v>
      </c>
      <c r="I76" s="6">
        <f t="shared" si="5"/>
        <v>641397</v>
      </c>
      <c r="J76" s="7">
        <f t="shared" si="6"/>
        <v>-73911</v>
      </c>
    </row>
    <row r="77" spans="1:12">
      <c r="A77" t="s">
        <v>47</v>
      </c>
      <c r="B77">
        <v>210</v>
      </c>
      <c r="C77">
        <v>3140</v>
      </c>
      <c r="D77">
        <v>1300</v>
      </c>
      <c r="E77" s="6">
        <f t="shared" si="4"/>
        <v>660700</v>
      </c>
      <c r="F77">
        <v>210</v>
      </c>
      <c r="G77">
        <v>3865</v>
      </c>
      <c r="H77">
        <f>1216+2817</f>
        <v>4033</v>
      </c>
      <c r="I77" s="6">
        <f t="shared" si="5"/>
        <v>807617</v>
      </c>
      <c r="J77" s="7">
        <f t="shared" si="6"/>
        <v>146917</v>
      </c>
    </row>
    <row r="78" spans="1:12">
      <c r="A78" t="s">
        <v>106</v>
      </c>
      <c r="B78">
        <v>16</v>
      </c>
      <c r="C78">
        <v>46700</v>
      </c>
      <c r="D78">
        <v>1474</v>
      </c>
      <c r="E78" s="6">
        <f t="shared" si="4"/>
        <v>748674</v>
      </c>
      <c r="I78" s="6">
        <f t="shared" si="5"/>
        <v>0</v>
      </c>
      <c r="J78" s="7"/>
      <c r="K78">
        <v>43650</v>
      </c>
      <c r="L78">
        <f>E78-(B78*K78)</f>
        <v>50274</v>
      </c>
    </row>
    <row r="79" spans="1:12">
      <c r="A79" t="s">
        <v>107</v>
      </c>
      <c r="B79">
        <v>50</v>
      </c>
      <c r="C79">
        <v>14350</v>
      </c>
      <c r="D79">
        <v>1415</v>
      </c>
      <c r="E79" s="6">
        <f t="shared" si="4"/>
        <v>718915</v>
      </c>
      <c r="F79">
        <v>50</v>
      </c>
      <c r="G79">
        <v>13750</v>
      </c>
      <c r="H79">
        <f>1031+2387</f>
        <v>3418</v>
      </c>
      <c r="I79" s="6">
        <f t="shared" si="5"/>
        <v>684082</v>
      </c>
      <c r="J79" s="7">
        <f t="shared" si="6"/>
        <v>-34833</v>
      </c>
    </row>
    <row r="80" spans="1:12">
      <c r="A80" t="s">
        <v>49</v>
      </c>
      <c r="B80">
        <v>50</v>
      </c>
      <c r="C80">
        <v>13800</v>
      </c>
      <c r="D80">
        <v>1361</v>
      </c>
      <c r="E80" s="6">
        <f t="shared" si="4"/>
        <v>691361</v>
      </c>
      <c r="F80">
        <v>50</v>
      </c>
      <c r="G80">
        <v>15400</v>
      </c>
      <c r="H80">
        <v>3829</v>
      </c>
      <c r="I80" s="6">
        <f t="shared" si="5"/>
        <v>766171</v>
      </c>
      <c r="J80" s="7">
        <f t="shared" si="6"/>
        <v>74810</v>
      </c>
    </row>
    <row r="81" spans="1:12">
      <c r="A81" t="s">
        <v>53</v>
      </c>
      <c r="B81">
        <v>40</v>
      </c>
      <c r="C81">
        <v>18150</v>
      </c>
      <c r="D81">
        <v>1432</v>
      </c>
      <c r="E81" s="6">
        <f t="shared" si="4"/>
        <v>727432</v>
      </c>
      <c r="F81">
        <v>40</v>
      </c>
      <c r="G81">
        <v>17250</v>
      </c>
      <c r="H81">
        <f>1036+2396</f>
        <v>3432</v>
      </c>
      <c r="I81" s="6">
        <f t="shared" si="5"/>
        <v>686568</v>
      </c>
      <c r="J81" s="7">
        <f t="shared" si="6"/>
        <v>-40864</v>
      </c>
    </row>
    <row r="82" spans="1:12">
      <c r="A82" t="s">
        <v>71</v>
      </c>
      <c r="B82">
        <v>110</v>
      </c>
      <c r="C82">
        <v>6560</v>
      </c>
      <c r="D82">
        <v>1423</v>
      </c>
      <c r="E82" s="6">
        <f t="shared" si="4"/>
        <v>723023</v>
      </c>
      <c r="F82">
        <v>110</v>
      </c>
      <c r="G82">
        <v>8660</v>
      </c>
      <c r="H82">
        <f>1427+3306</f>
        <v>4733</v>
      </c>
      <c r="I82" s="6">
        <f t="shared" si="5"/>
        <v>947867</v>
      </c>
      <c r="J82" s="7">
        <f t="shared" si="6"/>
        <v>224844</v>
      </c>
    </row>
    <row r="83" spans="1:12">
      <c r="A83" t="s">
        <v>108</v>
      </c>
      <c r="B83">
        <v>160</v>
      </c>
      <c r="C83">
        <v>4410</v>
      </c>
      <c r="D83">
        <v>1392</v>
      </c>
      <c r="E83" s="6">
        <f t="shared" si="4"/>
        <v>706992</v>
      </c>
      <c r="F83">
        <v>160</v>
      </c>
      <c r="G83">
        <v>3930</v>
      </c>
      <c r="H83">
        <f>1241+942</f>
        <v>2183</v>
      </c>
      <c r="I83" s="6">
        <f t="shared" si="5"/>
        <v>626617</v>
      </c>
      <c r="J83" s="7">
        <f t="shared" si="6"/>
        <v>-80375</v>
      </c>
    </row>
    <row r="84" spans="1:12">
      <c r="A84" t="s">
        <v>64</v>
      </c>
      <c r="B84">
        <v>200</v>
      </c>
      <c r="C84">
        <v>3480</v>
      </c>
      <c r="D84">
        <v>1373</v>
      </c>
      <c r="E84" s="6">
        <f t="shared" si="4"/>
        <v>697373</v>
      </c>
      <c r="F84">
        <v>200</v>
      </c>
      <c r="G84">
        <v>3705</v>
      </c>
      <c r="H84">
        <f>1108+2569</f>
        <v>3677</v>
      </c>
      <c r="I84" s="6">
        <f t="shared" si="5"/>
        <v>737323</v>
      </c>
      <c r="J84" s="7">
        <f t="shared" si="6"/>
        <v>39950</v>
      </c>
    </row>
    <row r="85" spans="1:12">
      <c r="A85" t="s">
        <v>109</v>
      </c>
      <c r="B85">
        <v>60</v>
      </c>
      <c r="C85">
        <v>10800</v>
      </c>
      <c r="D85">
        <v>1278</v>
      </c>
      <c r="E85" s="6">
        <f t="shared" si="4"/>
        <v>649278</v>
      </c>
      <c r="F85">
        <v>60</v>
      </c>
      <c r="G85">
        <v>12000</v>
      </c>
      <c r="H85">
        <v>3580</v>
      </c>
      <c r="I85" s="6">
        <f t="shared" si="5"/>
        <v>716420</v>
      </c>
      <c r="J85" s="7">
        <f t="shared" si="6"/>
        <v>67142</v>
      </c>
    </row>
    <row r="86" spans="1:12">
      <c r="A86" t="s">
        <v>52</v>
      </c>
      <c r="B86">
        <v>90</v>
      </c>
      <c r="C86">
        <v>7980</v>
      </c>
      <c r="D86">
        <v>1416</v>
      </c>
      <c r="E86" s="6">
        <f t="shared" si="4"/>
        <v>719616</v>
      </c>
      <c r="I86" s="6">
        <f t="shared" si="5"/>
        <v>0</v>
      </c>
      <c r="J86" s="7"/>
      <c r="K86">
        <v>7500</v>
      </c>
      <c r="L86">
        <f>E86-(B86*K86)</f>
        <v>44616</v>
      </c>
    </row>
    <row r="87" spans="1:12">
      <c r="A87" t="s">
        <v>76</v>
      </c>
      <c r="B87">
        <v>21</v>
      </c>
      <c r="C87">
        <v>37100</v>
      </c>
      <c r="D87">
        <v>1537</v>
      </c>
      <c r="E87" s="6">
        <f t="shared" si="4"/>
        <v>780637</v>
      </c>
      <c r="F87">
        <v>21</v>
      </c>
      <c r="G87">
        <v>38150</v>
      </c>
      <c r="H87">
        <f>1201+2781</f>
        <v>3982</v>
      </c>
      <c r="I87" s="6">
        <f t="shared" si="5"/>
        <v>797168</v>
      </c>
      <c r="J87" s="7">
        <f t="shared" si="6"/>
        <v>16531</v>
      </c>
    </row>
    <row r="88" spans="1:12">
      <c r="A88" t="s">
        <v>57</v>
      </c>
      <c r="B88">
        <v>121</v>
      </c>
      <c r="C88">
        <v>5820</v>
      </c>
      <c r="D88">
        <v>1389</v>
      </c>
      <c r="E88" s="6">
        <f t="shared" si="4"/>
        <v>705609</v>
      </c>
      <c r="I88" s="6">
        <f t="shared" si="5"/>
        <v>0</v>
      </c>
      <c r="J88" s="7"/>
      <c r="K88">
        <v>6520</v>
      </c>
      <c r="L88">
        <f>E88-(B88*K88)</f>
        <v>-83311</v>
      </c>
    </row>
    <row r="89" spans="1:12">
      <c r="A89" t="s">
        <v>58</v>
      </c>
      <c r="B89">
        <v>9</v>
      </c>
      <c r="C89">
        <v>82900</v>
      </c>
      <c r="D89">
        <v>1472</v>
      </c>
      <c r="E89" s="6">
        <f t="shared" si="4"/>
        <v>747572</v>
      </c>
      <c r="F89">
        <v>9</v>
      </c>
      <c r="G89">
        <v>122000</v>
      </c>
      <c r="H89">
        <f>1647+3813</f>
        <v>5460</v>
      </c>
      <c r="I89" s="6">
        <f t="shared" si="5"/>
        <v>1092540</v>
      </c>
      <c r="J89" s="7">
        <f t="shared" si="6"/>
        <v>344968</v>
      </c>
    </row>
    <row r="90" spans="1:12">
      <c r="A90" t="s">
        <v>59</v>
      </c>
      <c r="B90">
        <v>60</v>
      </c>
      <c r="C90">
        <v>11900</v>
      </c>
      <c r="D90">
        <v>1408</v>
      </c>
      <c r="E90" s="6">
        <f t="shared" si="4"/>
        <v>715408</v>
      </c>
      <c r="I90" s="6">
        <f t="shared" si="5"/>
        <v>0</v>
      </c>
      <c r="J90" s="7"/>
      <c r="K90">
        <v>12550</v>
      </c>
      <c r="L90">
        <f>E90-(B90*K90)</f>
        <v>-37592</v>
      </c>
    </row>
    <row r="91" spans="1:12">
      <c r="A91" t="s">
        <v>65</v>
      </c>
      <c r="B91">
        <v>4</v>
      </c>
      <c r="C91">
        <v>159500</v>
      </c>
      <c r="D91">
        <v>1258</v>
      </c>
      <c r="E91" s="6">
        <f t="shared" si="4"/>
        <v>639258</v>
      </c>
      <c r="F91">
        <v>4</v>
      </c>
      <c r="G91">
        <v>155500</v>
      </c>
      <c r="H91">
        <f>933+2160</f>
        <v>3093</v>
      </c>
      <c r="I91" s="6">
        <f t="shared" si="5"/>
        <v>618907</v>
      </c>
      <c r="J91" s="7">
        <f t="shared" si="6"/>
        <v>-20351</v>
      </c>
    </row>
    <row r="92" spans="1:12">
      <c r="A92" t="s">
        <v>117</v>
      </c>
      <c r="B92">
        <v>110</v>
      </c>
      <c r="C92">
        <v>6870</v>
      </c>
      <c r="D92">
        <v>1490</v>
      </c>
      <c r="E92" s="6">
        <f t="shared" si="4"/>
        <v>757190</v>
      </c>
      <c r="J92" s="7"/>
      <c r="K92">
        <v>7060</v>
      </c>
      <c r="L92">
        <f t="shared" ref="L92:L93" si="7">E92-(B92*K92)</f>
        <v>-19410</v>
      </c>
    </row>
    <row r="93" spans="1:12">
      <c r="A93" t="s">
        <v>118</v>
      </c>
      <c r="B93">
        <v>200</v>
      </c>
      <c r="C93">
        <v>5020</v>
      </c>
      <c r="D93">
        <v>1980</v>
      </c>
      <c r="E93" s="6">
        <f t="shared" si="4"/>
        <v>1005980</v>
      </c>
      <c r="J93" s="7"/>
      <c r="K93">
        <v>4085</v>
      </c>
      <c r="L93">
        <f t="shared" si="7"/>
        <v>188980</v>
      </c>
    </row>
    <row r="94" spans="1:12">
      <c r="A94" t="s">
        <v>105</v>
      </c>
      <c r="B94">
        <v>110</v>
      </c>
      <c r="C94">
        <v>6600</v>
      </c>
      <c r="D94">
        <v>1432</v>
      </c>
      <c r="E94" s="6">
        <f t="shared" si="4"/>
        <v>727432</v>
      </c>
      <c r="F94">
        <v>110</v>
      </c>
      <c r="G94">
        <v>13300</v>
      </c>
      <c r="H94">
        <v>7275</v>
      </c>
      <c r="I94" s="6">
        <f t="shared" ref="I94:I95" si="8">(F94*G94)-H94</f>
        <v>1455725</v>
      </c>
      <c r="J94" s="7">
        <f t="shared" si="6"/>
        <v>728293</v>
      </c>
    </row>
    <row r="95" spans="1:12">
      <c r="A95" t="s">
        <v>119</v>
      </c>
      <c r="B95">
        <v>7</v>
      </c>
      <c r="C95">
        <v>96500</v>
      </c>
      <c r="D95">
        <v>1332</v>
      </c>
      <c r="E95" s="6">
        <f t="shared" si="4"/>
        <v>676832</v>
      </c>
      <c r="F95">
        <v>7</v>
      </c>
      <c r="G95">
        <v>96700</v>
      </c>
      <c r="H95">
        <f>2350+1015</f>
        <v>3365</v>
      </c>
      <c r="I95" s="6">
        <f t="shared" si="8"/>
        <v>673535</v>
      </c>
      <c r="J95" s="7">
        <f t="shared" si="6"/>
        <v>-3297</v>
      </c>
    </row>
    <row r="96" spans="1:12">
      <c r="A96" t="s">
        <v>120</v>
      </c>
      <c r="B96">
        <v>45</v>
      </c>
      <c r="C96">
        <v>16000</v>
      </c>
      <c r="D96">
        <v>1420</v>
      </c>
      <c r="E96" s="6">
        <f t="shared" si="4"/>
        <v>721420</v>
      </c>
      <c r="J96" s="7"/>
      <c r="K96">
        <v>14200</v>
      </c>
      <c r="L96">
        <f>E96-(B96*K96)</f>
        <v>82420</v>
      </c>
    </row>
    <row r="97" spans="1:12">
      <c r="A97" t="s">
        <v>121</v>
      </c>
      <c r="B97">
        <v>40</v>
      </c>
      <c r="C97">
        <v>17700</v>
      </c>
      <c r="D97">
        <v>1396</v>
      </c>
      <c r="E97" s="8">
        <f t="shared" si="4"/>
        <v>709396</v>
      </c>
      <c r="F97">
        <v>40</v>
      </c>
      <c r="G97">
        <v>15800</v>
      </c>
      <c r="I97" s="6">
        <f t="shared" ref="I97" si="9">(F97*G97)-H97</f>
        <v>632000</v>
      </c>
      <c r="J97" s="7">
        <f t="shared" si="6"/>
        <v>-77396</v>
      </c>
    </row>
    <row r="98" spans="1:12">
      <c r="A98" t="s">
        <v>122</v>
      </c>
      <c r="B98">
        <v>30</v>
      </c>
      <c r="C98">
        <v>23350</v>
      </c>
      <c r="D98">
        <v>1382</v>
      </c>
      <c r="E98" s="8">
        <f t="shared" si="4"/>
        <v>701882</v>
      </c>
      <c r="K98">
        <v>21700</v>
      </c>
      <c r="L98">
        <f>E98-(B98*K98)</f>
        <v>50882</v>
      </c>
    </row>
    <row r="99" spans="1:12">
      <c r="A99" t="s">
        <v>123</v>
      </c>
      <c r="B99">
        <v>48</v>
      </c>
      <c r="C99">
        <v>15700</v>
      </c>
      <c r="D99">
        <v>1486</v>
      </c>
      <c r="E99" s="8">
        <f t="shared" si="4"/>
        <v>755086</v>
      </c>
      <c r="F99">
        <v>48</v>
      </c>
      <c r="G99">
        <v>14950</v>
      </c>
      <c r="H99">
        <f>1076+2491</f>
        <v>3567</v>
      </c>
      <c r="I99" s="6">
        <f t="shared" ref="I99" si="10">(F99*G99)-H99</f>
        <v>714033</v>
      </c>
      <c r="J99" s="7">
        <f t="shared" ref="J99" si="11">I99-E99</f>
        <v>-41053</v>
      </c>
    </row>
    <row r="100" spans="1:12">
      <c r="A100" t="s">
        <v>124</v>
      </c>
      <c r="B100">
        <v>60</v>
      </c>
      <c r="C100">
        <v>12150</v>
      </c>
      <c r="D100">
        <v>1438</v>
      </c>
      <c r="E100" s="8">
        <f t="shared" si="4"/>
        <v>730438</v>
      </c>
      <c r="F100">
        <v>60</v>
      </c>
      <c r="G100">
        <v>13200</v>
      </c>
      <c r="H100">
        <v>4028</v>
      </c>
      <c r="I100" s="6">
        <f t="shared" ref="I100:I101" si="12">(F100*G100)-H100</f>
        <v>787972</v>
      </c>
      <c r="J100" s="7">
        <f t="shared" ref="J100:J101" si="13">I100-E100</f>
        <v>57534</v>
      </c>
    </row>
    <row r="101" spans="1:12">
      <c r="A101" t="s">
        <v>125</v>
      </c>
      <c r="B101">
        <v>80</v>
      </c>
      <c r="C101">
        <v>9020</v>
      </c>
      <c r="D101">
        <v>1423</v>
      </c>
      <c r="E101" s="8">
        <f t="shared" si="4"/>
        <v>723023</v>
      </c>
      <c r="F101">
        <v>80</v>
      </c>
      <c r="G101">
        <v>12250</v>
      </c>
      <c r="H101">
        <f>3403+1470</f>
        <v>4873</v>
      </c>
      <c r="I101" s="6">
        <f t="shared" si="12"/>
        <v>975127</v>
      </c>
      <c r="J101" s="7">
        <f t="shared" si="13"/>
        <v>252104</v>
      </c>
    </row>
    <row r="102" spans="1:12">
      <c r="A102" t="s">
        <v>127</v>
      </c>
      <c r="B102">
        <v>47</v>
      </c>
      <c r="C102">
        <v>15250</v>
      </c>
      <c r="D102">
        <v>1414</v>
      </c>
      <c r="E102" s="8">
        <f t="shared" ref="E102" si="14">(B102*C102)+D102</f>
        <v>718164</v>
      </c>
      <c r="K102">
        <v>15700</v>
      </c>
      <c r="L102">
        <f>E102-(B102*K102)</f>
        <v>-19736</v>
      </c>
    </row>
    <row r="103" spans="1:12">
      <c r="A103" t="s">
        <v>128</v>
      </c>
      <c r="B103">
        <v>8</v>
      </c>
      <c r="C103">
        <v>97400</v>
      </c>
      <c r="D103">
        <v>1537</v>
      </c>
      <c r="E103" s="8">
        <f t="shared" si="4"/>
        <v>780737</v>
      </c>
      <c r="F103">
        <v>8</v>
      </c>
      <c r="G103">
        <v>90000</v>
      </c>
      <c r="H103">
        <v>3580</v>
      </c>
      <c r="I103" s="6">
        <f t="shared" ref="I103" si="15">(F103*G103)-H103</f>
        <v>716420</v>
      </c>
      <c r="J103" s="7">
        <f t="shared" ref="J103" si="16">I103-E103</f>
        <v>-64317</v>
      </c>
    </row>
    <row r="104" spans="1:12">
      <c r="A104" t="s">
        <v>134</v>
      </c>
      <c r="B104">
        <v>110</v>
      </c>
      <c r="C104">
        <v>7000</v>
      </c>
      <c r="D104">
        <f>138+1381</f>
        <v>1519</v>
      </c>
      <c r="E104" s="8">
        <f t="shared" si="4"/>
        <v>771519</v>
      </c>
      <c r="F104">
        <v>110</v>
      </c>
      <c r="G104">
        <v>7960</v>
      </c>
      <c r="H104">
        <f>3285+1068</f>
        <v>4353</v>
      </c>
      <c r="I104" s="6">
        <f t="shared" ref="I104" si="17">(F104*G104)-H104</f>
        <v>871247</v>
      </c>
      <c r="J104" s="7">
        <f t="shared" ref="J104" si="18">I104-E104</f>
        <v>99728</v>
      </c>
    </row>
    <row r="105" spans="1:12">
      <c r="A105" t="s">
        <v>130</v>
      </c>
      <c r="B105">
        <v>210</v>
      </c>
      <c r="C105">
        <v>3550</v>
      </c>
      <c r="D105">
        <v>1470</v>
      </c>
      <c r="E105" s="8">
        <f t="shared" si="4"/>
        <v>746970</v>
      </c>
      <c r="K105">
        <v>3705</v>
      </c>
      <c r="L105">
        <f t="shared" ref="L105:L108" si="19">E105-(B105*K105)</f>
        <v>-31080</v>
      </c>
    </row>
    <row r="106" spans="1:12">
      <c r="A106" t="s">
        <v>131</v>
      </c>
      <c r="B106">
        <v>10</v>
      </c>
      <c r="C106">
        <v>75600</v>
      </c>
      <c r="D106">
        <v>1491</v>
      </c>
      <c r="E106" s="8">
        <f t="shared" si="4"/>
        <v>757491</v>
      </c>
      <c r="K106">
        <v>75000</v>
      </c>
      <c r="L106">
        <f t="shared" si="19"/>
        <v>7491</v>
      </c>
    </row>
    <row r="107" spans="1:12">
      <c r="A107" t="s">
        <v>132</v>
      </c>
      <c r="B107">
        <f>1+5+12+77</f>
        <v>95</v>
      </c>
      <c r="C107">
        <v>7480</v>
      </c>
      <c r="D107">
        <f>14+74+177+1136</f>
        <v>1401</v>
      </c>
      <c r="E107" s="8">
        <f t="shared" si="4"/>
        <v>712001</v>
      </c>
      <c r="K107">
        <v>7540</v>
      </c>
      <c r="L107">
        <f t="shared" si="19"/>
        <v>-4299</v>
      </c>
    </row>
    <row r="108" spans="1:12">
      <c r="A108" t="s">
        <v>133</v>
      </c>
      <c r="B108">
        <f>15+12+16+100+17+32</f>
        <v>192</v>
      </c>
      <c r="C108">
        <v>4055</v>
      </c>
      <c r="D108">
        <f>192*8</f>
        <v>1536</v>
      </c>
      <c r="E108" s="8">
        <f t="shared" si="4"/>
        <v>780096</v>
      </c>
      <c r="K108">
        <v>4085</v>
      </c>
      <c r="L108">
        <f t="shared" si="19"/>
        <v>-4224</v>
      </c>
    </row>
    <row r="109" spans="1:12" hidden="1"/>
    <row r="110" spans="1:12" hidden="1"/>
    <row r="111" spans="1:12" hidden="1"/>
    <row r="113" spans="1:13">
      <c r="A113" t="s">
        <v>126</v>
      </c>
      <c r="J113" s="7">
        <f>SUM(J2:J112)</f>
        <v>2311212</v>
      </c>
      <c r="L113">
        <f>SUM(L6:L112)</f>
        <v>352633</v>
      </c>
      <c r="M113" s="7">
        <f>J113+L113</f>
        <v>2663845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2017-02-28T07:58:22Z</dcterms:created>
  <dcterms:modified xsi:type="dcterms:W3CDTF">2018-02-20T05:02:56Z</dcterms:modified>
</cp:coreProperties>
</file>